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55" windowWidth="15225" windowHeight="8340" tabRatio="521" firstSheet="1" activeTab="4"/>
  </bookViews>
  <sheets>
    <sheet name="Taux" sheetId="1" r:id="rId1"/>
    <sheet name="Elus avant le 6-4-2000" sheetId="2" r:id="rId2"/>
    <sheet name="Elus après le 6-4-2000" sheetId="3" r:id="rId3"/>
    <sheet name="Elus après le 1-12-2002" sheetId="4" r:id="rId4"/>
    <sheet name="Elus après le 1-O7-2004" sheetId="5" r:id="rId5"/>
    <sheet name="Elus après le 1-O1-2020)" sheetId="6" r:id="rId6"/>
  </sheets>
  <definedNames>
    <definedName name="table" localSheetId="3">'Taux'!$C$14:$G$30</definedName>
    <definedName name="table" localSheetId="5">'Taux'!$C$14:$G$30</definedName>
    <definedName name="table" localSheetId="4">'Taux'!$C$14:$G$30</definedName>
    <definedName name="table" localSheetId="2">'Taux'!$C$14:$G$30</definedName>
    <definedName name="table" localSheetId="1">'Taux'!$C$14:$G$30</definedName>
    <definedName name="table">'Taux'!$C$14:$G$30</definedName>
    <definedName name="Table1">'Taux'!$C$35:$G$43</definedName>
    <definedName name="Table2">'Taux'!$C$48:$G$55</definedName>
    <definedName name="Table3">'Taux'!$C$59:$G$75</definedName>
    <definedName name="Table4">'Taux'!$C$79:$G$95</definedName>
    <definedName name="Z_1791E7F8_8887_4390_AFEA_6B93DA5DCFA6_.wvu.PrintArea" localSheetId="3" hidden="1">'Elus après le 1-12-2002'!$A$1:$G$133</definedName>
    <definedName name="Z_1791E7F8_8887_4390_AFEA_6B93DA5DCFA6_.wvu.PrintArea" localSheetId="5" hidden="1">'Elus après le 1-O1-2020)'!$A$1:$G$116</definedName>
    <definedName name="Z_1791E7F8_8887_4390_AFEA_6B93DA5DCFA6_.wvu.PrintArea" localSheetId="4" hidden="1">'Elus après le 1-O7-2004'!$A$1:$G$116</definedName>
    <definedName name="Z_1791E7F8_8887_4390_AFEA_6B93DA5DCFA6_.wvu.PrintArea" localSheetId="2" hidden="1">'Elus après le 6-4-2000'!$A$1:$G$131</definedName>
    <definedName name="Z_1791E7F8_8887_4390_AFEA_6B93DA5DCFA6_.wvu.PrintArea" localSheetId="1" hidden="1">'Elus avant le 6-4-2000'!$A$1:$H$111</definedName>
    <definedName name="Z_1791E7F8_8887_4390_AFEA_6B93DA5DCFA6_.wvu.Rows" localSheetId="3" hidden="1">'Elus après le 1-12-2002'!$26:$40</definedName>
    <definedName name="Z_1791E7F8_8887_4390_AFEA_6B93DA5DCFA6_.wvu.Rows" localSheetId="2" hidden="1">'Elus après le 6-4-2000'!$24:$37</definedName>
    <definedName name="Z_8CACDC07_440D_4078_8EF6_D012367A34AB_.wvu.PrintArea" localSheetId="3" hidden="1">'Elus après le 1-12-2002'!$A$1:$G$133</definedName>
    <definedName name="Z_8CACDC07_440D_4078_8EF6_D012367A34AB_.wvu.PrintArea" localSheetId="5" hidden="1">'Elus après le 1-O1-2020)'!$A$1:$G$116</definedName>
    <definedName name="Z_8CACDC07_440D_4078_8EF6_D012367A34AB_.wvu.PrintArea" localSheetId="4" hidden="1">'Elus après le 1-O7-2004'!$A$1:$G$116</definedName>
    <definedName name="Z_8CACDC07_440D_4078_8EF6_D012367A34AB_.wvu.PrintArea" localSheetId="2" hidden="1">'Elus après le 6-4-2000'!$A$1:$G$131</definedName>
    <definedName name="Z_8CACDC07_440D_4078_8EF6_D012367A34AB_.wvu.PrintArea" localSheetId="1" hidden="1">'Elus avant le 6-4-2000'!$A$1:$H$111</definedName>
    <definedName name="Z_8CACDC07_440D_4078_8EF6_D012367A34AB_.wvu.Rows" localSheetId="3" hidden="1">'Elus après le 1-12-2002'!$26:$40</definedName>
    <definedName name="Z_8CACDC07_440D_4078_8EF6_D012367A34AB_.wvu.Rows" localSheetId="2" hidden="1">'Elus après le 6-4-2000'!$24:$37</definedName>
    <definedName name="_xlnm.Print_Area" localSheetId="3">'Elus après le 1-12-2002'!$A$1:$G$133</definedName>
    <definedName name="_xlnm.Print_Area" localSheetId="5">'Elus après le 1-O1-2020)'!$A$1:$G$116</definedName>
    <definedName name="_xlnm.Print_Area" localSheetId="4">'Elus après le 1-O7-2004'!$A$1:$G$116</definedName>
    <definedName name="_xlnm.Print_Area" localSheetId="2">'Elus après le 6-4-2000'!$A$1:$G$131</definedName>
    <definedName name="_xlnm.Print_Area" localSheetId="1">'Elus avant le 6-4-2000'!$A$1:$H$111</definedName>
  </definedNames>
  <calcPr fullCalcOnLoad="1"/>
</workbook>
</file>

<file path=xl/sharedStrings.xml><?xml version="1.0" encoding="utf-8"?>
<sst xmlns="http://schemas.openxmlformats.org/spreadsheetml/2006/main" count="910" uniqueCount="108">
  <si>
    <t>INDEMNITES DE FONCTIONS BRUTES MENSUELLES MAXIMALES VERSEES AUX ELUS LOCAUX :</t>
  </si>
  <si>
    <t>Loi n°</t>
  </si>
  <si>
    <t>92-108 du 3 février 1992</t>
  </si>
  <si>
    <t>Décret n°</t>
  </si>
  <si>
    <t>93-732 du 29 mars 1993</t>
  </si>
  <si>
    <t xml:space="preserve">Circulaire </t>
  </si>
  <si>
    <t>du 15 avril 1992</t>
  </si>
  <si>
    <t xml:space="preserve">Valeur de l'indice 1015 au </t>
  </si>
  <si>
    <t xml:space="preserve">Plafond des rémunérations </t>
  </si>
  <si>
    <t xml:space="preserve">Plafond : Article 15 de la loi du 3 février 1992.(1 fois et demie le montant de l'indemnité </t>
  </si>
  <si>
    <t>parlementaire (moyenne des traitements hors échelles))</t>
  </si>
  <si>
    <t>Valeur  au :</t>
  </si>
  <si>
    <t>Ind. 1015 :</t>
  </si>
  <si>
    <t>Indemnités de fonctions brutes mensuelles des maires :</t>
  </si>
  <si>
    <t>Plafond de rémunérations :</t>
  </si>
  <si>
    <t>Population</t>
  </si>
  <si>
    <t>Taux maximal</t>
  </si>
  <si>
    <t>Indemnité brute</t>
  </si>
  <si>
    <t>(habitants)</t>
  </si>
  <si>
    <t>% de 1015</t>
  </si>
  <si>
    <t>(en francs)</t>
  </si>
  <si>
    <t xml:space="preserve">moins de 500  </t>
  </si>
  <si>
    <t>de 500 à 999</t>
  </si>
  <si>
    <t>de 1 000 à 3 499</t>
  </si>
  <si>
    <t>de 3 500 à 9 999</t>
  </si>
  <si>
    <t>de 10 000 à 19 999</t>
  </si>
  <si>
    <t>de 20 000 à 49 999</t>
  </si>
  <si>
    <t>de 50 000 à 99 999</t>
  </si>
  <si>
    <t>de 100 000 à 200 000</t>
  </si>
  <si>
    <t>plus de 200 000</t>
  </si>
  <si>
    <t>P. L. M.</t>
  </si>
  <si>
    <t>Indemnités de fonctions brutes mensuelles des adjoints :</t>
  </si>
  <si>
    <t>% du maire</t>
  </si>
  <si>
    <t>Indemnités de fonctions brutes mensuelles des conseillers généraux :</t>
  </si>
  <si>
    <t>moins de 250 000</t>
  </si>
  <si>
    <t>de 250 000 à 499 999</t>
  </si>
  <si>
    <t>de 500 000 à 999 999</t>
  </si>
  <si>
    <t>de 1000 000 à 1 249 999</t>
  </si>
  <si>
    <t>plus de 1 250 000</t>
  </si>
  <si>
    <t>Président de conseil général :</t>
  </si>
  <si>
    <t>Vice-Président ayant délégation de l'exécutif :</t>
  </si>
  <si>
    <t>Ind. de CG + 30% :</t>
  </si>
  <si>
    <t>Membre de la Commission permanente :</t>
  </si>
  <si>
    <t>Ind. de CG + 10% :</t>
  </si>
  <si>
    <t>Indemnités de fonctions brutes mensuelles des conseillers régionaux :</t>
  </si>
  <si>
    <t>moins de 1 000 000</t>
  </si>
  <si>
    <t>de 1 000 000 à 1 999 999</t>
  </si>
  <si>
    <t>de 2 000 000 à 2 999 999</t>
  </si>
  <si>
    <t>plus de 3 000 000</t>
  </si>
  <si>
    <t>Président de conseil régional :</t>
  </si>
  <si>
    <t>Ind. de CR + 40% :</t>
  </si>
  <si>
    <t>Ind. de CR + 10% :</t>
  </si>
  <si>
    <t>Indemnités de fonctions brutes mensuelles des présidents et vice-présidents d'un EPCI avec fiscalité propre :</t>
  </si>
  <si>
    <t>Présidents</t>
  </si>
  <si>
    <t>Vice-présidents</t>
  </si>
  <si>
    <t>% d'un adjoint</t>
  </si>
  <si>
    <t>Indemnités de fonctions brutes mensuelles des présidents et vice-présidents d'un EPCI sans fiscalité propre :</t>
  </si>
  <si>
    <t>100 000 et plus</t>
  </si>
  <si>
    <t>Indemnités de fonctions brutes mensuelles des présidents et vice-présidents d'une communauté d'agglomération :</t>
  </si>
  <si>
    <t>(Décret n° 2000-168 du 29 février 2000)</t>
  </si>
  <si>
    <t>% du maire(ancien barême)</t>
  </si>
  <si>
    <t>2000-295 du 5 avril 2000</t>
  </si>
  <si>
    <t>2000-318 du 7 avril 2000</t>
  </si>
  <si>
    <t>2000-168 du 29 février 2000</t>
  </si>
  <si>
    <t>Voir feuille "Elus après le 6-4-2000"</t>
  </si>
  <si>
    <t>Voir feuille "Elus avant le 6-4-2000"</t>
  </si>
  <si>
    <t>(€ a/c du 1/1/2002)</t>
  </si>
  <si>
    <t>(F jusqu'au 31/12/2001)</t>
  </si>
  <si>
    <t xml:space="preserve">Décret n° </t>
  </si>
  <si>
    <t>2003-1170 du 8 décembre 2003</t>
  </si>
  <si>
    <t>Indemnités de fonctions brutes mensuelles des maires (ancien calcul)</t>
  </si>
  <si>
    <t>Voir feuille "Elus après le 1-12-2002"</t>
  </si>
  <si>
    <t>Ind. de CG + 40% :</t>
  </si>
  <si>
    <t>2002-1295 du 24 octobre 2002</t>
  </si>
  <si>
    <t>Vosges</t>
  </si>
  <si>
    <t>Lorraine</t>
  </si>
  <si>
    <t>Voir feuille "Elus après le 1-07-2004"</t>
  </si>
  <si>
    <t>2004-615 du 25 juin 2004</t>
  </si>
  <si>
    <t>% de l'indice 1015</t>
  </si>
  <si>
    <t>(Article R.5214-1 du CGCT)</t>
  </si>
  <si>
    <t>Indemnités de fonctions brutes mensuelles des présidents et vice-présidents de communautés de communes :</t>
  </si>
  <si>
    <t>Indemnités de fonctions brutes mensuelles des présidents et vice-présidents de communautés urbaines et de communautés d'agglomération :</t>
  </si>
  <si>
    <t>(Articles R.5215-2-1 et R.5216-1 du CGCT)</t>
  </si>
  <si>
    <t>Délégués des communes au conseil des communautés d'agglomération et des communautés urbaines :</t>
  </si>
  <si>
    <t>÷</t>
  </si>
  <si>
    <t>de l'indice 1015</t>
  </si>
  <si>
    <t xml:space="preserve">De  100 000 à 399 999 habitants : </t>
  </si>
  <si>
    <t>De 400 000 habitants au moins</t>
  </si>
  <si>
    <t>Indemnités de fonctions brutes mensuelles des présidents et vice-présidents de syndicats de communes, syndicats mixtes fermés et SAN :</t>
  </si>
  <si>
    <t>(Article R.5212-1 du CGCT)</t>
  </si>
  <si>
    <t>(Article R.5723-1 du CGCT)</t>
  </si>
  <si>
    <t xml:space="preserve">Indemnités de fonctions brutes mensuelles des présidents et vice-présidents de syndicats mixtes ouverts associant </t>
  </si>
  <si>
    <t>exclusivement des collectivités territoriales et des groupements de collectivités :</t>
  </si>
  <si>
    <t>Ind. Parl.</t>
  </si>
  <si>
    <t>Indemnité parlementaire :</t>
  </si>
  <si>
    <t>Taper la date sous la forme JJ/MM/AAAA</t>
  </si>
  <si>
    <t>Indemnités de fonctions brutes mensuelles des conseillers départementaux :</t>
  </si>
  <si>
    <t>Ind. 1027 (IM830) :</t>
  </si>
  <si>
    <t>% de l'indice 1027</t>
  </si>
  <si>
    <t>Indemnité du député :</t>
  </si>
  <si>
    <t>Indemnité de résidence</t>
  </si>
  <si>
    <t>Indemnité de fonction</t>
  </si>
  <si>
    <t>Total</t>
  </si>
  <si>
    <t>https://www2.assemblee-nationale.fr/decouvrir-l-assemblee/role-et-pouvoirs-de-l-assemblee-nationale/le-depute/la-situation-materielle-du-depute</t>
  </si>
  <si>
    <t>Députés et sénateurs</t>
  </si>
  <si>
    <t>https://www.senat.fr/role/senateurs_info/statut.html</t>
  </si>
  <si>
    <t xml:space="preserve">Frais de mandats et sécrétariat </t>
  </si>
  <si>
    <t>Rémunération de collabo.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</si>
</sst>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  <numFmt numFmtId="175" formatCode="[$-40C]dddd\ d\ mmmm\ yyyy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Wingdings 2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0"/>
      <color indexed="12"/>
      <name val="Arial"/>
      <family val="0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0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 applyProtection="1">
      <alignment/>
      <protection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 applyProtection="1">
      <alignment/>
      <protection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36" xfId="0" applyNumberFormat="1" applyBorder="1" applyAlignment="1">
      <alignment/>
    </xf>
    <xf numFmtId="9" fontId="0" fillId="0" borderId="18" xfId="0" applyNumberFormat="1" applyBorder="1" applyAlignment="1">
      <alignment horizontal="center"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9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/>
    </xf>
    <xf numFmtId="9" fontId="0" fillId="0" borderId="24" xfId="0" applyNumberFormat="1" applyBorder="1" applyAlignment="1">
      <alignment horizontal="center"/>
    </xf>
    <xf numFmtId="4" fontId="0" fillId="0" borderId="39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25" xfId="0" applyNumberFormat="1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0" fillId="0" borderId="48" xfId="0" applyNumberFormat="1" applyBorder="1" applyAlignment="1">
      <alignment/>
    </xf>
    <xf numFmtId="9" fontId="0" fillId="0" borderId="49" xfId="0" applyNumberFormat="1" applyBorder="1" applyAlignment="1">
      <alignment horizontal="center"/>
    </xf>
    <xf numFmtId="4" fontId="0" fillId="0" borderId="50" xfId="0" applyNumberFormat="1" applyBorder="1" applyAlignment="1">
      <alignment/>
    </xf>
    <xf numFmtId="9" fontId="0" fillId="0" borderId="51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0" fillId="0" borderId="49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51" xfId="0" applyNumberFormat="1" applyBorder="1" applyAlignment="1">
      <alignment horizontal="center"/>
    </xf>
    <xf numFmtId="14" fontId="0" fillId="33" borderId="32" xfId="0" applyNumberFormat="1" applyFill="1" applyBorder="1" applyAlignment="1" applyProtection="1">
      <alignment/>
      <protection locked="0"/>
    </xf>
    <xf numFmtId="14" fontId="0" fillId="0" borderId="36" xfId="0" applyNumberFormat="1" applyBorder="1" applyAlignment="1">
      <alignment/>
    </xf>
    <xf numFmtId="14" fontId="0" fillId="0" borderId="38" xfId="0" applyNumberFormat="1" applyBorder="1" applyAlignment="1">
      <alignment/>
    </xf>
    <xf numFmtId="14" fontId="0" fillId="0" borderId="38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" fontId="0" fillId="0" borderId="36" xfId="0" applyNumberFormat="1" applyFill="1" applyBorder="1" applyAlignment="1">
      <alignment/>
    </xf>
    <xf numFmtId="9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5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14" fontId="0" fillId="0" borderId="3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14" fontId="0" fillId="0" borderId="23" xfId="0" applyNumberFormat="1" applyBorder="1" applyAlignment="1">
      <alignment/>
    </xf>
    <xf numFmtId="0" fontId="0" fillId="0" borderId="54" xfId="0" applyBorder="1" applyAlignment="1">
      <alignment/>
    </xf>
    <xf numFmtId="10" fontId="0" fillId="0" borderId="18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9" fontId="0" fillId="0" borderId="55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5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4" fontId="0" fillId="0" borderId="56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14" fontId="0" fillId="0" borderId="57" xfId="0" applyNumberFormat="1" applyBorder="1" applyAlignment="1" applyProtection="1">
      <alignment/>
      <protection locked="0"/>
    </xf>
    <xf numFmtId="4" fontId="0" fillId="0" borderId="58" xfId="0" applyNumberFormat="1" applyBorder="1" applyAlignment="1" applyProtection="1">
      <alignment/>
      <protection locked="0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4" fontId="0" fillId="0" borderId="45" xfId="0" applyNumberFormat="1" applyBorder="1" applyAlignment="1">
      <alignment/>
    </xf>
    <xf numFmtId="4" fontId="0" fillId="0" borderId="30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18" xfId="0" applyNumberFormat="1" applyFont="1" applyBorder="1" applyAlignment="1">
      <alignment/>
    </xf>
    <xf numFmtId="174" fontId="0" fillId="0" borderId="21" xfId="0" applyNumberFormat="1" applyBorder="1" applyAlignment="1">
      <alignment horizontal="center"/>
    </xf>
    <xf numFmtId="14" fontId="0" fillId="33" borderId="32" xfId="0" applyNumberFormat="1" applyFont="1" applyFill="1" applyBorder="1" applyAlignment="1" applyProtection="1">
      <alignment/>
      <protection locked="0"/>
    </xf>
    <xf numFmtId="4" fontId="0" fillId="0" borderId="54" xfId="0" applyNumberForma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4" xfId="0" applyNumberFormat="1" applyFont="1" applyBorder="1" applyAlignment="1">
      <alignment/>
    </xf>
    <xf numFmtId="3" fontId="31" fillId="0" borderId="0" xfId="44" applyNumberFormat="1" applyBorder="1" applyAlignment="1" applyProtection="1">
      <alignment/>
      <protection/>
    </xf>
    <xf numFmtId="4" fontId="0" fillId="0" borderId="25" xfId="0" applyNumberFormat="1" applyFont="1" applyBorder="1" applyAlignment="1">
      <alignment/>
    </xf>
    <xf numFmtId="0" fontId="0" fillId="0" borderId="60" xfId="0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61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2.assemblee-nationale.fr/decouvrir-l-assemblee/role-et-pouvoirs-de-l-assemblee-nationale/le-depute/la-situation-materielle-du-depute" TargetMode="External" /><Relationship Id="rId2" Type="http://schemas.openxmlformats.org/officeDocument/2006/relationships/hyperlink" Target="https://www.senat.fr/role/senateurs_info/statut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5"/>
  <sheetViews>
    <sheetView zoomScalePageLayoutView="0" workbookViewId="0" topLeftCell="A76">
      <selection activeCell="C95" sqref="C95:G95"/>
    </sheetView>
  </sheetViews>
  <sheetFormatPr defaultColWidth="11.421875" defaultRowHeight="12.75"/>
  <sheetData>
    <row r="2" ht="13.5" thickBot="1"/>
    <row r="3" spans="1:8" ht="14.25" thickBot="1" thickTop="1">
      <c r="A3" s="1" t="s">
        <v>0</v>
      </c>
      <c r="B3" s="2"/>
      <c r="C3" s="2"/>
      <c r="D3" s="2"/>
      <c r="E3" s="2"/>
      <c r="F3" s="2"/>
      <c r="G3" s="2"/>
      <c r="H3" s="3"/>
    </row>
    <row r="4" ht="13.5" thickTop="1"/>
    <row r="6" ht="12.75">
      <c r="B6" t="s">
        <v>9</v>
      </c>
    </row>
    <row r="7" ht="12.75">
      <c r="C7" s="21" t="s">
        <v>10</v>
      </c>
    </row>
    <row r="10" ht="12.75">
      <c r="C10" s="66"/>
    </row>
    <row r="12" ht="13.5" thickBot="1"/>
    <row r="13" spans="3:7" ht="13.5" thickTop="1">
      <c r="C13" s="4" t="s">
        <v>7</v>
      </c>
      <c r="D13" s="5"/>
      <c r="E13" s="6"/>
      <c r="F13" s="7" t="s">
        <v>8</v>
      </c>
      <c r="G13" s="8"/>
    </row>
    <row r="14" spans="3:7" ht="12.75">
      <c r="C14" s="63">
        <v>33543</v>
      </c>
      <c r="D14" s="9">
        <v>20046.45</v>
      </c>
      <c r="E14" s="10"/>
      <c r="F14" s="11"/>
      <c r="G14" s="12">
        <f aca="true" t="shared" si="0" ref="G14:G27">D14*2.17849</f>
        <v>43670.9908605</v>
      </c>
    </row>
    <row r="15" spans="3:7" ht="12.75">
      <c r="C15" s="63">
        <v>33635</v>
      </c>
      <c r="D15" s="9">
        <v>20302.75</v>
      </c>
      <c r="E15" s="10"/>
      <c r="F15" s="11"/>
      <c r="G15" s="12">
        <f t="shared" si="0"/>
        <v>44229.3378475</v>
      </c>
    </row>
    <row r="16" spans="3:7" ht="12.75">
      <c r="C16" s="63">
        <v>33878</v>
      </c>
      <c r="D16" s="9">
        <v>20579.5</v>
      </c>
      <c r="E16" s="10"/>
      <c r="F16" s="11"/>
      <c r="G16" s="12">
        <f t="shared" si="0"/>
        <v>44832.234955</v>
      </c>
    </row>
    <row r="17" spans="3:7" ht="12.75">
      <c r="C17" s="63">
        <v>34001</v>
      </c>
      <c r="D17" s="9">
        <v>20934.66</v>
      </c>
      <c r="E17" s="10"/>
      <c r="F17" s="11"/>
      <c r="G17" s="12">
        <f t="shared" si="0"/>
        <v>45605.9474634</v>
      </c>
    </row>
    <row r="18" spans="3:7" ht="12.75">
      <c r="C18" s="63">
        <v>34335</v>
      </c>
      <c r="D18" s="9">
        <v>21081.25</v>
      </c>
      <c r="E18" s="10"/>
      <c r="F18" s="11"/>
      <c r="G18" s="12">
        <f t="shared" si="0"/>
        <v>45925.2923125</v>
      </c>
    </row>
    <row r="19" spans="3:7" ht="12.75">
      <c r="C19" s="63">
        <v>34547</v>
      </c>
      <c r="D19" s="9">
        <v>21186.16</v>
      </c>
      <c r="E19" s="10"/>
      <c r="F19" s="11"/>
      <c r="G19" s="12">
        <f t="shared" si="0"/>
        <v>46153.8376984</v>
      </c>
    </row>
    <row r="20" spans="3:7" ht="12.75">
      <c r="C20" s="63">
        <v>34669</v>
      </c>
      <c r="D20" s="9">
        <v>21419.33</v>
      </c>
      <c r="E20" s="10"/>
      <c r="F20" s="11"/>
      <c r="G20" s="12">
        <f t="shared" si="0"/>
        <v>46661.796211700006</v>
      </c>
    </row>
    <row r="21" spans="3:7" ht="12.75">
      <c r="C21" s="63">
        <v>34759</v>
      </c>
      <c r="D21" s="9">
        <v>21676.33</v>
      </c>
      <c r="E21" s="10"/>
      <c r="F21" s="11"/>
      <c r="G21" s="12">
        <f t="shared" si="0"/>
        <v>47221.66814170001</v>
      </c>
    </row>
    <row r="22" spans="3:7" ht="12.75">
      <c r="C22" s="63">
        <v>35004</v>
      </c>
      <c r="D22" s="9">
        <v>21979.66</v>
      </c>
      <c r="E22" s="10"/>
      <c r="F22" s="11"/>
      <c r="G22" s="12">
        <f t="shared" si="0"/>
        <v>47882.4695134</v>
      </c>
    </row>
    <row r="23" spans="3:7" ht="12.75">
      <c r="C23" s="63">
        <v>35490</v>
      </c>
      <c r="D23" s="9">
        <v>22089.41</v>
      </c>
      <c r="E23" s="10"/>
      <c r="F23" s="11"/>
      <c r="G23" s="12">
        <f t="shared" si="0"/>
        <v>48121.5587909</v>
      </c>
    </row>
    <row r="24" spans="3:7" ht="12.75">
      <c r="C24" s="63">
        <v>35704</v>
      </c>
      <c r="D24" s="9">
        <v>22199.83</v>
      </c>
      <c r="E24" s="10"/>
      <c r="F24" s="11"/>
      <c r="G24" s="12">
        <f t="shared" si="0"/>
        <v>48362.107656700005</v>
      </c>
    </row>
    <row r="25" spans="3:7" ht="12.75">
      <c r="C25" s="64">
        <v>35886</v>
      </c>
      <c r="D25" s="13">
        <v>22377.75</v>
      </c>
      <c r="E25" s="14"/>
      <c r="F25" s="15"/>
      <c r="G25" s="12">
        <f t="shared" si="0"/>
        <v>48749.7045975</v>
      </c>
    </row>
    <row r="26" spans="3:7" ht="12.75">
      <c r="C26" s="65">
        <v>36251</v>
      </c>
      <c r="D26" s="16">
        <v>22628.25</v>
      </c>
      <c r="E26" s="14"/>
      <c r="F26" s="15"/>
      <c r="G26" s="12">
        <f t="shared" si="0"/>
        <v>49295.4163425</v>
      </c>
    </row>
    <row r="27" spans="3:7" ht="12.75">
      <c r="C27" s="65">
        <v>36495</v>
      </c>
      <c r="D27" s="16">
        <v>22836.33</v>
      </c>
      <c r="E27" s="14"/>
      <c r="F27" s="15"/>
      <c r="G27" s="12">
        <f t="shared" si="0"/>
        <v>49748.71654170001</v>
      </c>
    </row>
    <row r="28" spans="3:7" ht="12.75">
      <c r="C28" s="65">
        <v>36622</v>
      </c>
      <c r="D28" s="16" t="s">
        <v>64</v>
      </c>
      <c r="E28" s="14"/>
      <c r="F28" s="15"/>
      <c r="G28" s="94" t="s">
        <v>64</v>
      </c>
    </row>
    <row r="29" spans="3:7" ht="13.5" thickBot="1">
      <c r="C29" s="17">
        <v>37591</v>
      </c>
      <c r="D29" s="18" t="s">
        <v>71</v>
      </c>
      <c r="E29" s="14"/>
      <c r="F29" s="15"/>
      <c r="G29" s="95" t="s">
        <v>71</v>
      </c>
    </row>
    <row r="30" spans="3:7" ht="14.25" thickBot="1" thickTop="1">
      <c r="C30" s="17">
        <v>38169</v>
      </c>
      <c r="D30" s="18" t="s">
        <v>76</v>
      </c>
      <c r="E30" s="19"/>
      <c r="F30" s="20"/>
      <c r="G30" s="95" t="s">
        <v>76</v>
      </c>
    </row>
    <row r="31" ht="13.5" thickTop="1"/>
    <row r="33" ht="13.5" thickBot="1"/>
    <row r="34" spans="3:7" ht="13.5" thickTop="1">
      <c r="C34" s="75" t="s">
        <v>7</v>
      </c>
      <c r="D34" s="76"/>
      <c r="E34" s="77"/>
      <c r="F34" s="78" t="s">
        <v>8</v>
      </c>
      <c r="G34" s="79"/>
    </row>
    <row r="35" spans="3:7" ht="12.75">
      <c r="C35" s="65">
        <v>33543</v>
      </c>
      <c r="D35" s="16" t="s">
        <v>65</v>
      </c>
      <c r="E35" s="14"/>
      <c r="F35" s="15"/>
      <c r="G35" s="16" t="s">
        <v>65</v>
      </c>
    </row>
    <row r="36" spans="3:7" ht="12.75">
      <c r="C36" s="63">
        <v>36622</v>
      </c>
      <c r="D36" s="9">
        <v>22836.33</v>
      </c>
      <c r="E36" s="13">
        <f aca="true" t="shared" si="1" ref="E36:E41">D36*1.4506694</f>
        <v>33127.965139302</v>
      </c>
      <c r="F36" s="11"/>
      <c r="G36" s="102">
        <f aca="true" t="shared" si="2" ref="G36:G41">E36*1.5</f>
        <v>49691.947708953005</v>
      </c>
    </row>
    <row r="37" spans="3:7" ht="12.75">
      <c r="C37" s="63">
        <v>36861</v>
      </c>
      <c r="D37" s="9">
        <v>22950.41</v>
      </c>
      <c r="E37" s="13">
        <f t="shared" si="1"/>
        <v>33293.457504454</v>
      </c>
      <c r="F37" s="11"/>
      <c r="G37" s="102">
        <f t="shared" si="2"/>
        <v>49940.186256681</v>
      </c>
    </row>
    <row r="38" spans="3:7" ht="12.75">
      <c r="C38" s="63">
        <v>37012</v>
      </c>
      <c r="D38" s="9">
        <v>23065.25</v>
      </c>
      <c r="E38" s="13">
        <f t="shared" si="1"/>
        <v>33460.05237835</v>
      </c>
      <c r="F38" s="11"/>
      <c r="G38" s="102">
        <f t="shared" si="2"/>
        <v>50190.07856752501</v>
      </c>
    </row>
    <row r="39" spans="3:7" ht="12.75">
      <c r="C39" s="80">
        <v>37196</v>
      </c>
      <c r="D39" s="81">
        <v>23226.5</v>
      </c>
      <c r="E39" s="13">
        <f t="shared" si="1"/>
        <v>33693.9728191</v>
      </c>
      <c r="F39" s="11"/>
      <c r="G39" s="102">
        <f t="shared" si="2"/>
        <v>50540.959228650005</v>
      </c>
    </row>
    <row r="40" spans="3:7" ht="12.75">
      <c r="C40" s="63">
        <v>37257</v>
      </c>
      <c r="D40" s="9">
        <v>3540.86</v>
      </c>
      <c r="E40" s="13">
        <f t="shared" si="1"/>
        <v>5136.617251684001</v>
      </c>
      <c r="F40" s="11"/>
      <c r="G40" s="102">
        <f t="shared" si="2"/>
        <v>7704.9258775260005</v>
      </c>
    </row>
    <row r="41" spans="3:7" ht="12.75">
      <c r="C41" s="63">
        <v>37316</v>
      </c>
      <c r="D41" s="9">
        <v>3562.11</v>
      </c>
      <c r="E41" s="13">
        <f t="shared" si="1"/>
        <v>5167.443976434</v>
      </c>
      <c r="F41" s="11"/>
      <c r="G41" s="102">
        <f t="shared" si="2"/>
        <v>7751.165964651001</v>
      </c>
    </row>
    <row r="42" spans="3:7" ht="12.75">
      <c r="C42" s="63">
        <v>37591</v>
      </c>
      <c r="D42" s="10" t="s">
        <v>71</v>
      </c>
      <c r="E42" s="10"/>
      <c r="F42" s="11"/>
      <c r="G42" s="101" t="s">
        <v>71</v>
      </c>
    </row>
    <row r="43" spans="3:7" ht="13.5" thickBot="1">
      <c r="C43" s="96">
        <v>38169</v>
      </c>
      <c r="D43" s="97" t="s">
        <v>76</v>
      </c>
      <c r="E43" s="98"/>
      <c r="F43" s="99"/>
      <c r="G43" s="100" t="s">
        <v>76</v>
      </c>
    </row>
    <row r="44" ht="13.5" thickTop="1"/>
    <row r="45" ht="12.75">
      <c r="H45" s="72"/>
    </row>
    <row r="46" ht="13.5" thickBot="1">
      <c r="H46" s="72"/>
    </row>
    <row r="47" spans="3:8" ht="13.5" thickTop="1">
      <c r="C47" s="75" t="s">
        <v>7</v>
      </c>
      <c r="D47" s="76"/>
      <c r="E47" s="77"/>
      <c r="F47" s="78" t="s">
        <v>8</v>
      </c>
      <c r="G47" s="79"/>
      <c r="H47" s="72"/>
    </row>
    <row r="48" spans="3:8" ht="12.75">
      <c r="C48" s="65">
        <v>33543</v>
      </c>
      <c r="D48" s="16" t="s">
        <v>65</v>
      </c>
      <c r="E48" s="14"/>
      <c r="F48" s="15"/>
      <c r="G48" s="16" t="s">
        <v>65</v>
      </c>
      <c r="H48" s="72"/>
    </row>
    <row r="49" spans="3:8" ht="12.75">
      <c r="C49" s="63">
        <v>36622</v>
      </c>
      <c r="D49" s="9" t="s">
        <v>64</v>
      </c>
      <c r="E49" s="10"/>
      <c r="F49" s="11"/>
      <c r="G49" s="16" t="s">
        <v>64</v>
      </c>
      <c r="H49" s="72"/>
    </row>
    <row r="50" spans="3:8" ht="12.75">
      <c r="C50" s="63">
        <v>37591</v>
      </c>
      <c r="D50" s="9">
        <v>3587.04</v>
      </c>
      <c r="E50" s="13">
        <f>D50*1.4506694</f>
        <v>5203.609164576</v>
      </c>
      <c r="F50" s="11"/>
      <c r="G50" s="102">
        <f>E50*1.5</f>
        <v>7805.413746864</v>
      </c>
      <c r="H50" s="72"/>
    </row>
    <row r="51" spans="3:8" ht="12.75">
      <c r="C51" s="63">
        <v>37987</v>
      </c>
      <c r="D51" s="9">
        <v>3604.98</v>
      </c>
      <c r="E51" s="13">
        <f>D51*1.4506694</f>
        <v>5229.634173612</v>
      </c>
      <c r="F51" s="11"/>
      <c r="G51" s="102">
        <f>E51*1.5</f>
        <v>7844.451260418</v>
      </c>
      <c r="H51" s="72"/>
    </row>
    <row r="52" spans="3:8" ht="12.75">
      <c r="C52" s="80">
        <v>38169</v>
      </c>
      <c r="D52" s="81" t="s">
        <v>76</v>
      </c>
      <c r="E52" s="10"/>
      <c r="F52" s="11"/>
      <c r="G52" s="81" t="s">
        <v>76</v>
      </c>
      <c r="H52" s="72"/>
    </row>
    <row r="53" spans="3:8" ht="12.75">
      <c r="C53" s="63"/>
      <c r="D53" s="9"/>
      <c r="E53" s="10"/>
      <c r="F53" s="11"/>
      <c r="G53" s="74"/>
      <c r="H53" s="72"/>
    </row>
    <row r="54" spans="3:8" ht="12.75">
      <c r="C54" s="63"/>
      <c r="D54" s="9"/>
      <c r="E54" s="10"/>
      <c r="F54" s="11"/>
      <c r="G54" s="74"/>
      <c r="H54" s="72"/>
    </row>
    <row r="55" spans="3:8" ht="13.5" thickBot="1">
      <c r="C55" s="82"/>
      <c r="D55" s="19"/>
      <c r="E55" s="19"/>
      <c r="F55" s="20"/>
      <c r="G55" s="83"/>
      <c r="H55" s="72"/>
    </row>
    <row r="56" ht="13.5" thickTop="1">
      <c r="H56" s="72"/>
    </row>
    <row r="57" ht="12.75">
      <c r="H57" s="72"/>
    </row>
    <row r="58" ht="13.5" thickBot="1">
      <c r="H58" s="72"/>
    </row>
    <row r="59" spans="3:8" ht="13.5" thickTop="1">
      <c r="C59" s="75" t="s">
        <v>7</v>
      </c>
      <c r="D59" s="76"/>
      <c r="E59" s="30" t="s">
        <v>93</v>
      </c>
      <c r="F59" s="78" t="s">
        <v>8</v>
      </c>
      <c r="G59" s="79"/>
      <c r="H59" s="72"/>
    </row>
    <row r="60" spans="3:8" ht="12.75">
      <c r="C60" s="65">
        <v>33543</v>
      </c>
      <c r="D60" s="16" t="s">
        <v>65</v>
      </c>
      <c r="E60" s="14"/>
      <c r="F60" s="15"/>
      <c r="G60" s="16" t="s">
        <v>65</v>
      </c>
      <c r="H60" s="72"/>
    </row>
    <row r="61" spans="3:7" ht="12.75">
      <c r="C61" s="63">
        <v>36622</v>
      </c>
      <c r="D61" s="9" t="s">
        <v>64</v>
      </c>
      <c r="E61" s="10"/>
      <c r="F61" s="11"/>
      <c r="G61" s="16" t="s">
        <v>64</v>
      </c>
    </row>
    <row r="62" spans="3:7" ht="12.75">
      <c r="C62" s="63">
        <v>37591</v>
      </c>
      <c r="D62" s="9" t="s">
        <v>71</v>
      </c>
      <c r="E62" s="10"/>
      <c r="F62" s="11"/>
      <c r="G62" s="9" t="s">
        <v>71</v>
      </c>
    </row>
    <row r="63" spans="3:7" ht="12.75">
      <c r="C63" s="63">
        <v>37987</v>
      </c>
      <c r="D63" s="9" t="s">
        <v>71</v>
      </c>
      <c r="E63" s="10"/>
      <c r="F63" s="11"/>
      <c r="G63" s="9" t="s">
        <v>71</v>
      </c>
    </row>
    <row r="64" spans="3:7" ht="12.75">
      <c r="C64" s="80">
        <v>38169</v>
      </c>
      <c r="D64" s="81">
        <v>3604.98</v>
      </c>
      <c r="E64" s="13">
        <f aca="true" t="shared" si="3" ref="E64:E71">D64*1.5</f>
        <v>5407.47</v>
      </c>
      <c r="F64" s="11"/>
      <c r="G64" s="102">
        <f aca="true" t="shared" si="4" ref="G64:G75">E64*1.5</f>
        <v>8111.205</v>
      </c>
    </row>
    <row r="65" spans="3:7" ht="12.75">
      <c r="C65" s="63">
        <v>38657</v>
      </c>
      <c r="D65" s="9">
        <v>3674.73</v>
      </c>
      <c r="E65" s="13">
        <f t="shared" si="3"/>
        <v>5512.095</v>
      </c>
      <c r="F65" s="11"/>
      <c r="G65" s="102">
        <f t="shared" si="4"/>
        <v>8268.1425</v>
      </c>
    </row>
    <row r="66" spans="3:7" ht="12.75">
      <c r="C66" s="63">
        <v>39022</v>
      </c>
      <c r="D66" s="9">
        <v>3693.1</v>
      </c>
      <c r="E66" s="13">
        <f t="shared" si="3"/>
        <v>5539.65</v>
      </c>
      <c r="F66" s="11"/>
      <c r="G66" s="102">
        <f t="shared" si="4"/>
        <v>8309.474999999999</v>
      </c>
    </row>
    <row r="67" spans="3:7" ht="12.75">
      <c r="C67" s="64">
        <v>39114</v>
      </c>
      <c r="D67" s="13">
        <v>3722.64</v>
      </c>
      <c r="E67" s="13">
        <f t="shared" si="3"/>
        <v>5583.96</v>
      </c>
      <c r="F67" s="15"/>
      <c r="G67" s="102">
        <f t="shared" si="4"/>
        <v>8375.94</v>
      </c>
    </row>
    <row r="68" spans="3:7" ht="12.75">
      <c r="C68" s="64">
        <v>39508</v>
      </c>
      <c r="D68" s="13">
        <v>3741.26</v>
      </c>
      <c r="E68" s="13">
        <f t="shared" si="3"/>
        <v>5611.89</v>
      </c>
      <c r="F68" s="15"/>
      <c r="G68" s="102">
        <f t="shared" si="4"/>
        <v>8417.835000000001</v>
      </c>
    </row>
    <row r="69" spans="3:7" ht="12.75">
      <c r="C69" s="64">
        <v>39722</v>
      </c>
      <c r="D69" s="13">
        <v>3752.48</v>
      </c>
      <c r="E69" s="13">
        <f t="shared" si="3"/>
        <v>5628.72</v>
      </c>
      <c r="F69" s="15"/>
      <c r="G69" s="102">
        <f t="shared" si="4"/>
        <v>8443.08</v>
      </c>
    </row>
    <row r="70" spans="3:7" ht="12.75">
      <c r="C70" s="64">
        <v>40360</v>
      </c>
      <c r="D70" s="13">
        <v>3801.46</v>
      </c>
      <c r="E70" s="13">
        <f t="shared" si="3"/>
        <v>5702.1900000000005</v>
      </c>
      <c r="F70" s="15"/>
      <c r="G70" s="102">
        <f t="shared" si="4"/>
        <v>8553.285</v>
      </c>
    </row>
    <row r="71" spans="3:7" ht="12.75">
      <c r="C71" s="64">
        <v>42552</v>
      </c>
      <c r="D71" s="13">
        <v>3824.28</v>
      </c>
      <c r="E71" s="13">
        <f t="shared" si="3"/>
        <v>5736.42</v>
      </c>
      <c r="F71" s="15"/>
      <c r="G71" s="102">
        <f t="shared" si="4"/>
        <v>8604.630000000001</v>
      </c>
    </row>
    <row r="72" spans="3:7" ht="12.75">
      <c r="C72" s="64">
        <v>42767</v>
      </c>
      <c r="D72" s="13">
        <v>3870.65</v>
      </c>
      <c r="E72" s="13">
        <v>5599.8</v>
      </c>
      <c r="F72" s="15"/>
      <c r="G72" s="102">
        <f t="shared" si="4"/>
        <v>8399.7</v>
      </c>
    </row>
    <row r="73" spans="3:7" ht="12.75">
      <c r="C73" s="64">
        <v>43831</v>
      </c>
      <c r="D73" s="13">
        <v>3889.4</v>
      </c>
      <c r="E73" s="13">
        <v>5623.23</v>
      </c>
      <c r="F73" s="15"/>
      <c r="G73" s="102">
        <f t="shared" si="4"/>
        <v>8434.845</v>
      </c>
    </row>
    <row r="74" spans="3:7" ht="12.75">
      <c r="C74" s="63">
        <v>44743</v>
      </c>
      <c r="D74" s="10">
        <v>4025.53</v>
      </c>
      <c r="E74" s="9">
        <v>5820.05</v>
      </c>
      <c r="F74" s="11"/>
      <c r="G74" s="117">
        <f t="shared" si="4"/>
        <v>8730.075</v>
      </c>
    </row>
    <row r="75" spans="3:7" ht="13.5" thickBot="1">
      <c r="C75" s="115">
        <v>45108</v>
      </c>
      <c r="D75" s="98">
        <v>4085.91</v>
      </c>
      <c r="E75" s="116">
        <v>5907.34</v>
      </c>
      <c r="F75" s="99"/>
      <c r="G75" s="111">
        <f t="shared" si="4"/>
        <v>8861.01</v>
      </c>
    </row>
    <row r="76" ht="13.5" thickTop="1"/>
    <row r="78" ht="13.5" thickBot="1"/>
    <row r="79" spans="3:7" ht="13.5" thickTop="1">
      <c r="C79" s="75" t="s">
        <v>7</v>
      </c>
      <c r="D79" s="76"/>
      <c r="E79" s="30" t="s">
        <v>93</v>
      </c>
      <c r="F79" s="78" t="s">
        <v>8</v>
      </c>
      <c r="G79" s="79"/>
    </row>
    <row r="80" spans="3:7" ht="12.75">
      <c r="C80" s="65">
        <v>33543</v>
      </c>
      <c r="D80" s="16" t="s">
        <v>65</v>
      </c>
      <c r="E80" s="14"/>
      <c r="F80" s="15"/>
      <c r="G80" s="16" t="s">
        <v>65</v>
      </c>
    </row>
    <row r="81" spans="3:7" ht="12.75">
      <c r="C81" s="63">
        <v>36622</v>
      </c>
      <c r="D81" s="9" t="s">
        <v>64</v>
      </c>
      <c r="E81" s="10"/>
      <c r="F81" s="11"/>
      <c r="G81" s="16" t="s">
        <v>64</v>
      </c>
    </row>
    <row r="82" spans="3:7" ht="12.75">
      <c r="C82" s="63">
        <v>37591</v>
      </c>
      <c r="D82" s="9" t="s">
        <v>71</v>
      </c>
      <c r="E82" s="10"/>
      <c r="F82" s="11"/>
      <c r="G82" s="9" t="s">
        <v>71</v>
      </c>
    </row>
    <row r="83" spans="3:7" ht="12.75">
      <c r="C83" s="63">
        <v>37987</v>
      </c>
      <c r="D83" s="9" t="s">
        <v>71</v>
      </c>
      <c r="E83" s="10"/>
      <c r="F83" s="11"/>
      <c r="G83" s="9" t="s">
        <v>71</v>
      </c>
    </row>
    <row r="84" spans="3:7" ht="12.75">
      <c r="C84" s="80">
        <v>38169</v>
      </c>
      <c r="D84" s="122" t="s">
        <v>76</v>
      </c>
      <c r="E84" s="123"/>
      <c r="F84" s="123"/>
      <c r="G84" s="108" t="s">
        <v>76</v>
      </c>
    </row>
    <row r="85" spans="3:7" ht="12.75">
      <c r="C85" s="63">
        <v>38657</v>
      </c>
      <c r="D85" s="122" t="s">
        <v>76</v>
      </c>
      <c r="E85" s="123"/>
      <c r="F85" s="123"/>
      <c r="G85" s="108" t="s">
        <v>76</v>
      </c>
    </row>
    <row r="86" spans="3:7" ht="12.75">
      <c r="C86" s="63">
        <v>39022</v>
      </c>
      <c r="D86" s="122" t="s">
        <v>76</v>
      </c>
      <c r="E86" s="123"/>
      <c r="F86" s="123"/>
      <c r="G86" s="108" t="s">
        <v>76</v>
      </c>
    </row>
    <row r="87" spans="3:7" ht="12.75">
      <c r="C87" s="64">
        <v>39114</v>
      </c>
      <c r="D87" s="122" t="s">
        <v>76</v>
      </c>
      <c r="E87" s="123"/>
      <c r="F87" s="123"/>
      <c r="G87" s="108" t="s">
        <v>76</v>
      </c>
    </row>
    <row r="88" spans="3:7" ht="12.75">
      <c r="C88" s="64">
        <v>39508</v>
      </c>
      <c r="D88" s="122" t="s">
        <v>76</v>
      </c>
      <c r="E88" s="123"/>
      <c r="F88" s="123"/>
      <c r="G88" s="108" t="s">
        <v>76</v>
      </c>
    </row>
    <row r="89" spans="3:7" ht="12.75">
      <c r="C89" s="64">
        <v>39722</v>
      </c>
      <c r="D89" s="122" t="s">
        <v>76</v>
      </c>
      <c r="E89" s="123"/>
      <c r="F89" s="123"/>
      <c r="G89" s="108" t="s">
        <v>76</v>
      </c>
    </row>
    <row r="90" spans="3:7" ht="12.75">
      <c r="C90" s="64">
        <v>40360</v>
      </c>
      <c r="D90" s="122" t="s">
        <v>76</v>
      </c>
      <c r="E90" s="123"/>
      <c r="F90" s="123"/>
      <c r="G90" s="108" t="s">
        <v>76</v>
      </c>
    </row>
    <row r="91" spans="3:7" ht="12.75">
      <c r="C91" s="64">
        <v>42552</v>
      </c>
      <c r="D91" s="122" t="s">
        <v>76</v>
      </c>
      <c r="E91" s="123"/>
      <c r="F91" s="123"/>
      <c r="G91" s="108" t="s">
        <v>76</v>
      </c>
    </row>
    <row r="92" spans="3:7" ht="12.75">
      <c r="C92" s="64">
        <v>42767</v>
      </c>
      <c r="D92" s="122" t="s">
        <v>76</v>
      </c>
      <c r="E92" s="123"/>
      <c r="F92" s="123"/>
      <c r="G92" s="108" t="s">
        <v>76</v>
      </c>
    </row>
    <row r="93" spans="3:7" ht="12.75">
      <c r="C93" s="63">
        <v>43831</v>
      </c>
      <c r="D93" s="122" t="s">
        <v>76</v>
      </c>
      <c r="E93" s="123"/>
      <c r="F93" s="123"/>
      <c r="G93" s="108" t="s">
        <v>76</v>
      </c>
    </row>
    <row r="94" spans="3:7" ht="12.75">
      <c r="C94" s="63">
        <v>44743</v>
      </c>
      <c r="D94" s="122" t="s">
        <v>76</v>
      </c>
      <c r="E94" s="123"/>
      <c r="F94" s="123"/>
      <c r="G94" s="108" t="s">
        <v>76</v>
      </c>
    </row>
    <row r="95" spans="3:7" ht="13.5" thickBot="1">
      <c r="C95" s="82">
        <v>45108</v>
      </c>
      <c r="D95" s="120" t="s">
        <v>76</v>
      </c>
      <c r="E95" s="121"/>
      <c r="F95" s="121"/>
      <c r="G95" s="118" t="s">
        <v>76</v>
      </c>
    </row>
    <row r="96" ht="13.5" thickTop="1"/>
  </sheetData>
  <sheetProtection password="A6E1" sheet="1"/>
  <mergeCells count="12">
    <mergeCell ref="D84:F84"/>
    <mergeCell ref="D85:F85"/>
    <mergeCell ref="D86:F86"/>
    <mergeCell ref="D87:F87"/>
    <mergeCell ref="D93:F93"/>
    <mergeCell ref="D94:F94"/>
    <mergeCell ref="D95:F95"/>
    <mergeCell ref="D88:F88"/>
    <mergeCell ref="D89:F89"/>
    <mergeCell ref="D90:F90"/>
    <mergeCell ref="D91:F91"/>
    <mergeCell ref="D92:F92"/>
  </mergeCells>
  <printOptions/>
  <pageMargins left="0.5" right="0.29" top="0.984251969" bottom="0.984251969" header="0.4921259845" footer="0.4921259845"/>
  <pageSetup horizontalDpi="300" verticalDpi="300" orientation="portrait" paperSize="9" r:id="rId1"/>
  <headerFooter alignWithMargins="0">
    <oddFooter>&amp;RFeuille établie le &amp;D par M. Etienne BAUR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27">
      <selection activeCell="E3" sqref="E3"/>
    </sheetView>
  </sheetViews>
  <sheetFormatPr defaultColWidth="11.421875" defaultRowHeight="12.75"/>
  <cols>
    <col min="1" max="1" width="24.8515625" style="0" customWidth="1"/>
    <col min="2" max="2" width="20.421875" style="0" customWidth="1"/>
    <col min="3" max="3" width="15.140625" style="0" customWidth="1"/>
    <col min="4" max="4" width="23.00390625" style="0" customWidth="1"/>
    <col min="5" max="5" width="13.8515625" style="0" customWidth="1"/>
  </cols>
  <sheetData>
    <row r="1" spans="1:2" ht="13.5" thickBot="1">
      <c r="A1" t="s">
        <v>1</v>
      </c>
      <c r="B1" t="s">
        <v>2</v>
      </c>
    </row>
    <row r="2" spans="1:5" ht="13.5" thickTop="1">
      <c r="A2" t="s">
        <v>3</v>
      </c>
      <c r="B2" t="s">
        <v>4</v>
      </c>
      <c r="D2" s="23" t="s">
        <v>11</v>
      </c>
      <c r="E2" s="110">
        <v>36621</v>
      </c>
    </row>
    <row r="3" spans="1:5" ht="12.75">
      <c r="A3" t="s">
        <v>5</v>
      </c>
      <c r="B3" t="s">
        <v>6</v>
      </c>
      <c r="D3" s="24" t="s">
        <v>12</v>
      </c>
      <c r="E3" s="25">
        <f>VLOOKUP(E2,table,2)</f>
        <v>22836.33</v>
      </c>
    </row>
    <row r="4" spans="1:5" ht="13.5" thickBot="1">
      <c r="A4" s="26" t="s">
        <v>13</v>
      </c>
      <c r="D4" s="27" t="s">
        <v>14</v>
      </c>
      <c r="E4" s="28">
        <f>VLOOKUP(E2,table,5)</f>
        <v>49748.71654170001</v>
      </c>
    </row>
    <row r="5" ht="14.25" thickBot="1" thickTop="1"/>
    <row r="6" spans="1:3" ht="13.5" thickTop="1">
      <c r="A6" s="29" t="s">
        <v>15</v>
      </c>
      <c r="B6" s="30" t="s">
        <v>16</v>
      </c>
      <c r="C6" s="31" t="s">
        <v>17</v>
      </c>
    </row>
    <row r="7" spans="1:3" ht="12.75">
      <c r="A7" s="32" t="s">
        <v>18</v>
      </c>
      <c r="B7" s="33" t="s">
        <v>19</v>
      </c>
      <c r="C7" s="34" t="s">
        <v>20</v>
      </c>
    </row>
    <row r="8" spans="1:3" ht="12.75">
      <c r="A8" s="35" t="s">
        <v>21</v>
      </c>
      <c r="B8" s="36">
        <v>0.12</v>
      </c>
      <c r="C8" s="37">
        <f>E3*B8</f>
        <v>2740.3596000000002</v>
      </c>
    </row>
    <row r="9" spans="1:3" ht="12.75">
      <c r="A9" s="35" t="s">
        <v>22</v>
      </c>
      <c r="B9" s="36">
        <v>0.17</v>
      </c>
      <c r="C9" s="37">
        <f>E3*B9</f>
        <v>3882.1761000000006</v>
      </c>
    </row>
    <row r="10" spans="1:3" ht="12.75">
      <c r="A10" s="35" t="s">
        <v>23</v>
      </c>
      <c r="B10" s="36">
        <v>0.31</v>
      </c>
      <c r="C10" s="37">
        <f>E3*B10</f>
        <v>7079.2623</v>
      </c>
    </row>
    <row r="11" spans="1:3" ht="12.75">
      <c r="A11" s="35" t="s">
        <v>24</v>
      </c>
      <c r="B11" s="36">
        <v>0.43</v>
      </c>
      <c r="C11" s="37">
        <f>E3*B11</f>
        <v>9819.6219</v>
      </c>
    </row>
    <row r="12" spans="1:3" ht="12.75">
      <c r="A12" s="35" t="s">
        <v>25</v>
      </c>
      <c r="B12" s="36">
        <v>0.55</v>
      </c>
      <c r="C12" s="37">
        <f>E3*B12</f>
        <v>12559.981500000002</v>
      </c>
    </row>
    <row r="13" spans="1:3" ht="12.75">
      <c r="A13" s="35" t="s">
        <v>26</v>
      </c>
      <c r="B13" s="36">
        <v>0.65</v>
      </c>
      <c r="C13" s="37">
        <f>E3*B13</f>
        <v>14843.614500000001</v>
      </c>
    </row>
    <row r="14" spans="1:3" ht="12.75">
      <c r="A14" s="35" t="s">
        <v>27</v>
      </c>
      <c r="B14" s="36">
        <v>0.75</v>
      </c>
      <c r="C14" s="37">
        <f>E3*B14</f>
        <v>17127.2475</v>
      </c>
    </row>
    <row r="15" spans="1:3" ht="12.75">
      <c r="A15" s="35" t="s">
        <v>28</v>
      </c>
      <c r="B15" s="36">
        <v>0.9</v>
      </c>
      <c r="C15" s="37">
        <f>E3*B15</f>
        <v>20552.697000000004</v>
      </c>
    </row>
    <row r="16" spans="1:3" ht="12.75">
      <c r="A16" s="38" t="s">
        <v>29</v>
      </c>
      <c r="B16" s="39">
        <v>0.95</v>
      </c>
      <c r="C16" s="37">
        <f>E3*B16</f>
        <v>21694.5135</v>
      </c>
    </row>
    <row r="17" spans="1:3" ht="13.5" thickBot="1">
      <c r="A17" s="40" t="s">
        <v>30</v>
      </c>
      <c r="B17" s="41">
        <v>1.15</v>
      </c>
      <c r="C17" s="42">
        <f>E3*B17</f>
        <v>26261.7795</v>
      </c>
    </row>
    <row r="18" ht="13.5" thickTop="1"/>
    <row r="19" ht="12.75">
      <c r="A19" s="26" t="s">
        <v>31</v>
      </c>
    </row>
    <row r="20" ht="13.5" thickBot="1"/>
    <row r="21" spans="1:3" ht="13.5" thickTop="1">
      <c r="A21" s="29" t="s">
        <v>15</v>
      </c>
      <c r="B21" s="30" t="s">
        <v>16</v>
      </c>
      <c r="C21" s="31" t="s">
        <v>17</v>
      </c>
    </row>
    <row r="22" spans="1:3" ht="12.75">
      <c r="A22" s="32" t="s">
        <v>18</v>
      </c>
      <c r="B22" s="33" t="s">
        <v>32</v>
      </c>
      <c r="C22" s="34" t="s">
        <v>20</v>
      </c>
    </row>
    <row r="23" spans="1:3" ht="12.75">
      <c r="A23" s="35" t="s">
        <v>21</v>
      </c>
      <c r="B23" s="36">
        <v>0.4</v>
      </c>
      <c r="C23" s="37">
        <f aca="true" t="shared" si="0" ref="C23:C31">C8*B23</f>
        <v>1096.1438400000002</v>
      </c>
    </row>
    <row r="24" spans="1:3" ht="12.75">
      <c r="A24" s="35" t="s">
        <v>22</v>
      </c>
      <c r="B24" s="36">
        <v>0.4</v>
      </c>
      <c r="C24" s="37">
        <f t="shared" si="0"/>
        <v>1552.8704400000004</v>
      </c>
    </row>
    <row r="25" spans="1:3" ht="12.75">
      <c r="A25" s="35" t="s">
        <v>23</v>
      </c>
      <c r="B25" s="36">
        <v>0.4</v>
      </c>
      <c r="C25" s="37">
        <f t="shared" si="0"/>
        <v>2831.70492</v>
      </c>
    </row>
    <row r="26" spans="1:3" ht="12.75">
      <c r="A26" s="35" t="s">
        <v>24</v>
      </c>
      <c r="B26" s="36">
        <v>0.4</v>
      </c>
      <c r="C26" s="37">
        <f t="shared" si="0"/>
        <v>3927.8487600000003</v>
      </c>
    </row>
    <row r="27" spans="1:3" ht="12.75">
      <c r="A27" s="35" t="s">
        <v>25</v>
      </c>
      <c r="B27" s="36">
        <v>0.4</v>
      </c>
      <c r="C27" s="37">
        <f t="shared" si="0"/>
        <v>5023.992600000001</v>
      </c>
    </row>
    <row r="28" spans="1:3" ht="12.75">
      <c r="A28" s="35" t="s">
        <v>26</v>
      </c>
      <c r="B28" s="36">
        <v>0.4</v>
      </c>
      <c r="C28" s="37">
        <f t="shared" si="0"/>
        <v>5937.445800000001</v>
      </c>
    </row>
    <row r="29" spans="1:3" ht="12.75">
      <c r="A29" s="35" t="s">
        <v>27</v>
      </c>
      <c r="B29" s="36">
        <v>0.4</v>
      </c>
      <c r="C29" s="37">
        <f t="shared" si="0"/>
        <v>6850.899000000001</v>
      </c>
    </row>
    <row r="30" spans="1:3" ht="12.75">
      <c r="A30" s="35" t="s">
        <v>28</v>
      </c>
      <c r="B30" s="36">
        <v>0.5</v>
      </c>
      <c r="C30" s="37">
        <f t="shared" si="0"/>
        <v>10276.348500000002</v>
      </c>
    </row>
    <row r="31" spans="1:3" ht="13.5" thickBot="1">
      <c r="A31" s="40" t="s">
        <v>29</v>
      </c>
      <c r="B31" s="41">
        <v>0.5</v>
      </c>
      <c r="C31" s="42">
        <f t="shared" si="0"/>
        <v>10847.25675</v>
      </c>
    </row>
    <row r="32" ht="13.5" thickTop="1"/>
    <row r="33" ht="12.75">
      <c r="A33" s="26" t="s">
        <v>33</v>
      </c>
    </row>
    <row r="34" ht="13.5" thickBot="1"/>
    <row r="35" spans="1:3" ht="13.5" thickTop="1">
      <c r="A35" s="29" t="s">
        <v>15</v>
      </c>
      <c r="B35" s="30" t="s">
        <v>16</v>
      </c>
      <c r="C35" s="31" t="s">
        <v>17</v>
      </c>
    </row>
    <row r="36" spans="1:3" ht="12.75">
      <c r="A36" s="32" t="s">
        <v>18</v>
      </c>
      <c r="B36" s="33" t="s">
        <v>19</v>
      </c>
      <c r="C36" s="34" t="s">
        <v>20</v>
      </c>
    </row>
    <row r="37" spans="1:4" ht="12.75">
      <c r="A37" s="35" t="s">
        <v>34</v>
      </c>
      <c r="B37" s="36">
        <v>0.4</v>
      </c>
      <c r="C37" s="43">
        <f>E3*B37</f>
        <v>9134.532000000001</v>
      </c>
      <c r="D37" s="70"/>
    </row>
    <row r="38" spans="1:5" ht="12.75">
      <c r="A38" s="35" t="s">
        <v>35</v>
      </c>
      <c r="B38" s="36">
        <v>0.5</v>
      </c>
      <c r="C38" s="43">
        <f>E3*B38</f>
        <v>11418.165</v>
      </c>
      <c r="D38" s="70"/>
      <c r="E38" s="44"/>
    </row>
    <row r="39" spans="1:4" ht="12.75">
      <c r="A39" s="35" t="s">
        <v>36</v>
      </c>
      <c r="B39" s="36">
        <v>0.6</v>
      </c>
      <c r="C39" s="43">
        <f>E3*B39</f>
        <v>13701.798</v>
      </c>
      <c r="D39" s="70"/>
    </row>
    <row r="40" spans="1:4" ht="12.75">
      <c r="A40" s="35" t="s">
        <v>37</v>
      </c>
      <c r="B40" s="36">
        <v>0.65</v>
      </c>
      <c r="C40" s="43">
        <f>E3*B40</f>
        <v>14843.614500000001</v>
      </c>
      <c r="D40" s="70"/>
    </row>
    <row r="41" spans="1:4" ht="13.5" thickBot="1">
      <c r="A41" s="40" t="s">
        <v>38</v>
      </c>
      <c r="B41" s="41">
        <v>0.7</v>
      </c>
      <c r="C41" s="45">
        <f>E3*B41</f>
        <v>15985.431</v>
      </c>
      <c r="D41" s="70"/>
    </row>
    <row r="42" ht="13.5" thickTop="1"/>
    <row r="43" spans="1:4" ht="12.75">
      <c r="A43" t="s">
        <v>39</v>
      </c>
      <c r="D43" s="22">
        <f>E3*130%</f>
        <v>29687.229000000003</v>
      </c>
    </row>
    <row r="44" spans="1:5" ht="12.75">
      <c r="A44" t="s">
        <v>40</v>
      </c>
      <c r="C44" t="s">
        <v>41</v>
      </c>
      <c r="D44" s="22">
        <f>C38*130%</f>
        <v>14843.614500000001</v>
      </c>
      <c r="E44" s="44" t="s">
        <v>74</v>
      </c>
    </row>
    <row r="45" spans="1:5" ht="12.75">
      <c r="A45" t="s">
        <v>42</v>
      </c>
      <c r="C45" t="s">
        <v>43</v>
      </c>
      <c r="D45" s="22">
        <f>C38*110%</f>
        <v>12559.981500000002</v>
      </c>
      <c r="E45" s="44" t="s">
        <v>74</v>
      </c>
    </row>
    <row r="47" ht="12.75">
      <c r="A47" s="26" t="s">
        <v>44</v>
      </c>
    </row>
    <row r="48" ht="13.5" thickBot="1"/>
    <row r="49" spans="1:3" ht="13.5" thickTop="1">
      <c r="A49" s="29" t="s">
        <v>15</v>
      </c>
      <c r="B49" s="30" t="s">
        <v>16</v>
      </c>
      <c r="C49" s="31" t="s">
        <v>17</v>
      </c>
    </row>
    <row r="50" spans="1:3" ht="12.75">
      <c r="A50" s="32" t="s">
        <v>18</v>
      </c>
      <c r="B50" s="33" t="s">
        <v>19</v>
      </c>
      <c r="C50" s="34" t="s">
        <v>20</v>
      </c>
    </row>
    <row r="51" spans="1:4" ht="12.75">
      <c r="A51" s="35" t="s">
        <v>45</v>
      </c>
      <c r="B51" s="36">
        <v>0.4</v>
      </c>
      <c r="C51" s="43">
        <f>E3*B51</f>
        <v>9134.532000000001</v>
      </c>
      <c r="D51" s="24"/>
    </row>
    <row r="52" spans="1:4" ht="12.75">
      <c r="A52" s="35" t="s">
        <v>46</v>
      </c>
      <c r="B52" s="36">
        <v>0.5</v>
      </c>
      <c r="C52" s="43">
        <f>E3*B52</f>
        <v>11418.165</v>
      </c>
      <c r="D52" s="24"/>
    </row>
    <row r="53" spans="1:4" ht="12.75">
      <c r="A53" s="67" t="s">
        <v>47</v>
      </c>
      <c r="B53" s="68">
        <v>0.6</v>
      </c>
      <c r="C53" s="69">
        <f>E3*B53</f>
        <v>13701.798</v>
      </c>
      <c r="D53" s="71"/>
    </row>
    <row r="54" spans="1:4" ht="13.5" thickBot="1">
      <c r="A54" s="40" t="s">
        <v>48</v>
      </c>
      <c r="B54" s="41">
        <v>0.7</v>
      </c>
      <c r="C54" s="45">
        <f>E3*B54</f>
        <v>15985.431</v>
      </c>
      <c r="D54" s="24"/>
    </row>
    <row r="55" ht="13.5" thickTop="1"/>
    <row r="56" spans="1:4" ht="12.75">
      <c r="A56" t="s">
        <v>49</v>
      </c>
      <c r="D56" s="22">
        <f>E3*130%</f>
        <v>29687.229000000003</v>
      </c>
    </row>
    <row r="57" spans="1:5" ht="12.75">
      <c r="A57" t="s">
        <v>40</v>
      </c>
      <c r="C57" t="s">
        <v>50</v>
      </c>
      <c r="D57" s="22">
        <f>C53*140%</f>
        <v>19182.5172</v>
      </c>
      <c r="E57" s="44" t="s">
        <v>75</v>
      </c>
    </row>
    <row r="58" spans="1:5" ht="12.75">
      <c r="A58" t="s">
        <v>42</v>
      </c>
      <c r="C58" t="s">
        <v>51</v>
      </c>
      <c r="D58" s="22">
        <f>C53*110%</f>
        <v>15071.977800000002</v>
      </c>
      <c r="E58" s="44" t="s">
        <v>75</v>
      </c>
    </row>
    <row r="63" ht="12.75">
      <c r="A63" s="26" t="s">
        <v>58</v>
      </c>
    </row>
    <row r="64" spans="1:2" ht="12.75">
      <c r="A64" s="26"/>
      <c r="B64" t="s">
        <v>59</v>
      </c>
    </row>
    <row r="65" ht="13.5" thickBot="1">
      <c r="A65" s="26"/>
    </row>
    <row r="66" spans="2:5" ht="14.25" thickBot="1" thickTop="1">
      <c r="B66" s="4" t="s">
        <v>53</v>
      </c>
      <c r="C66" s="46"/>
      <c r="D66" s="47" t="s">
        <v>54</v>
      </c>
      <c r="E66" s="8"/>
    </row>
    <row r="67" spans="1:5" ht="13.5" thickTop="1">
      <c r="A67" s="29" t="s">
        <v>15</v>
      </c>
      <c r="B67" s="48" t="s">
        <v>16</v>
      </c>
      <c r="C67" s="49" t="s">
        <v>17</v>
      </c>
      <c r="D67" s="50" t="s">
        <v>16</v>
      </c>
      <c r="E67" s="51" t="s">
        <v>17</v>
      </c>
    </row>
    <row r="68" spans="1:5" ht="12.75">
      <c r="A68" s="32" t="s">
        <v>18</v>
      </c>
      <c r="B68" s="33" t="s">
        <v>32</v>
      </c>
      <c r="C68" s="52" t="s">
        <v>20</v>
      </c>
      <c r="D68" s="53" t="s">
        <v>55</v>
      </c>
      <c r="E68" s="34" t="s">
        <v>20</v>
      </c>
    </row>
    <row r="69" spans="1:5" ht="12.75">
      <c r="A69" s="35" t="s">
        <v>21</v>
      </c>
      <c r="B69" s="36">
        <v>1</v>
      </c>
      <c r="C69" s="54">
        <f>C8</f>
        <v>2740.3596000000002</v>
      </c>
      <c r="D69" s="55">
        <v>1</v>
      </c>
      <c r="E69" s="37">
        <f>C23</f>
        <v>1096.1438400000002</v>
      </c>
    </row>
    <row r="70" spans="1:5" ht="12.75">
      <c r="A70" s="35" t="s">
        <v>22</v>
      </c>
      <c r="B70" s="36">
        <v>1</v>
      </c>
      <c r="C70" s="54">
        <f aca="true" t="shared" si="1" ref="C70:C77">C9</f>
        <v>3882.1761000000006</v>
      </c>
      <c r="D70" s="55">
        <v>1</v>
      </c>
      <c r="E70" s="37">
        <f aca="true" t="shared" si="2" ref="E70:E77">C24</f>
        <v>1552.8704400000004</v>
      </c>
    </row>
    <row r="71" spans="1:5" ht="12.75">
      <c r="A71" s="35" t="s">
        <v>23</v>
      </c>
      <c r="B71" s="36">
        <v>1</v>
      </c>
      <c r="C71" s="54">
        <f t="shared" si="1"/>
        <v>7079.2623</v>
      </c>
      <c r="D71" s="55">
        <v>1</v>
      </c>
      <c r="E71" s="37">
        <f t="shared" si="2"/>
        <v>2831.70492</v>
      </c>
    </row>
    <row r="72" spans="1:5" ht="12.75">
      <c r="A72" s="35" t="s">
        <v>24</v>
      </c>
      <c r="B72" s="36">
        <v>1</v>
      </c>
      <c r="C72" s="54">
        <f t="shared" si="1"/>
        <v>9819.6219</v>
      </c>
      <c r="D72" s="55">
        <v>1</v>
      </c>
      <c r="E72" s="37">
        <f t="shared" si="2"/>
        <v>3927.8487600000003</v>
      </c>
    </row>
    <row r="73" spans="1:5" ht="12.75">
      <c r="A73" s="35" t="s">
        <v>25</v>
      </c>
      <c r="B73" s="36">
        <v>1</v>
      </c>
      <c r="C73" s="54">
        <f t="shared" si="1"/>
        <v>12559.981500000002</v>
      </c>
      <c r="D73" s="55">
        <v>1</v>
      </c>
      <c r="E73" s="37">
        <f t="shared" si="2"/>
        <v>5023.992600000001</v>
      </c>
    </row>
    <row r="74" spans="1:5" ht="12.75">
      <c r="A74" s="35" t="s">
        <v>26</v>
      </c>
      <c r="B74" s="36">
        <v>1</v>
      </c>
      <c r="C74" s="54">
        <f t="shared" si="1"/>
        <v>14843.614500000001</v>
      </c>
      <c r="D74" s="55">
        <v>1</v>
      </c>
      <c r="E74" s="37">
        <f t="shared" si="2"/>
        <v>5937.445800000001</v>
      </c>
    </row>
    <row r="75" spans="1:5" ht="12.75">
      <c r="A75" s="35" t="s">
        <v>27</v>
      </c>
      <c r="B75" s="36">
        <v>1</v>
      </c>
      <c r="C75" s="54">
        <f t="shared" si="1"/>
        <v>17127.2475</v>
      </c>
      <c r="D75" s="55">
        <v>1</v>
      </c>
      <c r="E75" s="37">
        <f t="shared" si="2"/>
        <v>6850.899000000001</v>
      </c>
    </row>
    <row r="76" spans="1:5" ht="12.75">
      <c r="A76" s="35" t="s">
        <v>28</v>
      </c>
      <c r="B76" s="36">
        <v>1</v>
      </c>
      <c r="C76" s="54">
        <f t="shared" si="1"/>
        <v>20552.697000000004</v>
      </c>
      <c r="D76" s="55">
        <v>1</v>
      </c>
      <c r="E76" s="37">
        <f t="shared" si="2"/>
        <v>10276.348500000002</v>
      </c>
    </row>
    <row r="77" spans="1:5" ht="13.5" thickBot="1">
      <c r="A77" s="40" t="s">
        <v>29</v>
      </c>
      <c r="B77" s="41">
        <v>1</v>
      </c>
      <c r="C77" s="56">
        <f t="shared" si="1"/>
        <v>21694.5135</v>
      </c>
      <c r="D77" s="57">
        <v>1</v>
      </c>
      <c r="E77" s="42">
        <f t="shared" si="2"/>
        <v>10847.25675</v>
      </c>
    </row>
    <row r="78" ht="13.5" thickTop="1"/>
    <row r="80" ht="12.75">
      <c r="A80" s="26" t="s">
        <v>52</v>
      </c>
    </row>
    <row r="81" spans="1:2" ht="12.75">
      <c r="A81" s="26"/>
      <c r="B81" t="s">
        <v>59</v>
      </c>
    </row>
    <row r="82" ht="13.5" thickBot="1">
      <c r="A82" s="26"/>
    </row>
    <row r="83" spans="2:5" ht="14.25" thickBot="1" thickTop="1">
      <c r="B83" s="4" t="s">
        <v>53</v>
      </c>
      <c r="C83" s="46"/>
      <c r="D83" s="47" t="s">
        <v>54</v>
      </c>
      <c r="E83" s="8"/>
    </row>
    <row r="84" spans="1:5" ht="13.5" thickTop="1">
      <c r="A84" s="29" t="s">
        <v>15</v>
      </c>
      <c r="B84" s="48" t="s">
        <v>16</v>
      </c>
      <c r="C84" s="49" t="s">
        <v>17</v>
      </c>
      <c r="D84" s="50" t="s">
        <v>16</v>
      </c>
      <c r="E84" s="51" t="s">
        <v>17</v>
      </c>
    </row>
    <row r="85" spans="1:5" ht="12.75">
      <c r="A85" s="32" t="s">
        <v>18</v>
      </c>
      <c r="B85" s="33" t="s">
        <v>32</v>
      </c>
      <c r="C85" s="52" t="s">
        <v>20</v>
      </c>
      <c r="D85" s="53" t="s">
        <v>55</v>
      </c>
      <c r="E85" s="34" t="s">
        <v>20</v>
      </c>
    </row>
    <row r="86" spans="1:5" ht="12.75">
      <c r="A86" s="35" t="s">
        <v>21</v>
      </c>
      <c r="B86" s="36">
        <v>0.75</v>
      </c>
      <c r="C86" s="54">
        <f>C8*B86</f>
        <v>2055.2697000000003</v>
      </c>
      <c r="D86" s="55">
        <v>0.75</v>
      </c>
      <c r="E86" s="37">
        <f>C23*D86</f>
        <v>822.1078800000001</v>
      </c>
    </row>
    <row r="87" spans="1:5" ht="12.75">
      <c r="A87" s="35" t="s">
        <v>22</v>
      </c>
      <c r="B87" s="36">
        <v>0.75</v>
      </c>
      <c r="C87" s="54">
        <f aca="true" t="shared" si="3" ref="C87:C94">C9*B87</f>
        <v>2911.6320750000004</v>
      </c>
      <c r="D87" s="55">
        <v>0.75</v>
      </c>
      <c r="E87" s="37">
        <f aca="true" t="shared" si="4" ref="E87:E94">C24*D87</f>
        <v>1164.6528300000002</v>
      </c>
    </row>
    <row r="88" spans="1:5" ht="12.75">
      <c r="A88" s="35" t="s">
        <v>23</v>
      </c>
      <c r="B88" s="36">
        <v>0.75</v>
      </c>
      <c r="C88" s="54">
        <f t="shared" si="3"/>
        <v>5309.446725</v>
      </c>
      <c r="D88" s="55">
        <v>0.75</v>
      </c>
      <c r="E88" s="37">
        <f t="shared" si="4"/>
        <v>2123.77869</v>
      </c>
    </row>
    <row r="89" spans="1:5" ht="12.75">
      <c r="A89" s="35" t="s">
        <v>24</v>
      </c>
      <c r="B89" s="36">
        <v>0.75</v>
      </c>
      <c r="C89" s="54">
        <f t="shared" si="3"/>
        <v>7364.7164250000005</v>
      </c>
      <c r="D89" s="55">
        <v>0.75</v>
      </c>
      <c r="E89" s="37">
        <f t="shared" si="4"/>
        <v>2945.88657</v>
      </c>
    </row>
    <row r="90" spans="1:5" ht="12.75">
      <c r="A90" s="35" t="s">
        <v>25</v>
      </c>
      <c r="B90" s="36">
        <v>0.75</v>
      </c>
      <c r="C90" s="54">
        <f t="shared" si="3"/>
        <v>9419.986125000001</v>
      </c>
      <c r="D90" s="55">
        <v>0.75</v>
      </c>
      <c r="E90" s="37">
        <f t="shared" si="4"/>
        <v>3767.994450000001</v>
      </c>
    </row>
    <row r="91" spans="1:5" ht="12.75">
      <c r="A91" s="35" t="s">
        <v>26</v>
      </c>
      <c r="B91" s="36">
        <v>0.75</v>
      </c>
      <c r="C91" s="54">
        <f t="shared" si="3"/>
        <v>11132.710875</v>
      </c>
      <c r="D91" s="55">
        <v>0.75</v>
      </c>
      <c r="E91" s="37">
        <f t="shared" si="4"/>
        <v>4453.084350000001</v>
      </c>
    </row>
    <row r="92" spans="1:5" ht="12.75">
      <c r="A92" s="35" t="s">
        <v>27</v>
      </c>
      <c r="B92" s="36">
        <v>0.75</v>
      </c>
      <c r="C92" s="54">
        <f t="shared" si="3"/>
        <v>12845.435625000002</v>
      </c>
      <c r="D92" s="55">
        <v>0.75</v>
      </c>
      <c r="E92" s="37">
        <f t="shared" si="4"/>
        <v>5138.174250000001</v>
      </c>
    </row>
    <row r="93" spans="1:5" ht="12.75">
      <c r="A93" s="35" t="s">
        <v>28</v>
      </c>
      <c r="B93" s="36">
        <v>0.75</v>
      </c>
      <c r="C93" s="54">
        <f t="shared" si="3"/>
        <v>15414.522750000004</v>
      </c>
      <c r="D93" s="55">
        <v>0.75</v>
      </c>
      <c r="E93" s="37">
        <f t="shared" si="4"/>
        <v>7707.261375000002</v>
      </c>
    </row>
    <row r="94" spans="1:5" ht="13.5" thickBot="1">
      <c r="A94" s="40" t="s">
        <v>29</v>
      </c>
      <c r="B94" s="41">
        <v>0.75</v>
      </c>
      <c r="C94" s="56">
        <f t="shared" si="3"/>
        <v>16270.885125</v>
      </c>
      <c r="D94" s="57">
        <v>0.75</v>
      </c>
      <c r="E94" s="42">
        <f t="shared" si="4"/>
        <v>8135.4425625</v>
      </c>
    </row>
    <row r="95" ht="13.5" thickTop="1"/>
    <row r="97" ht="12.75">
      <c r="A97" s="26" t="s">
        <v>56</v>
      </c>
    </row>
    <row r="98" spans="1:2" ht="12.75">
      <c r="A98" s="26"/>
      <c r="B98" t="s">
        <v>59</v>
      </c>
    </row>
    <row r="99" ht="13.5" thickBot="1">
      <c r="A99" s="26"/>
    </row>
    <row r="100" spans="2:5" ht="14.25" thickBot="1" thickTop="1">
      <c r="B100" s="4" t="s">
        <v>53</v>
      </c>
      <c r="C100" s="46"/>
      <c r="D100" s="47" t="s">
        <v>54</v>
      </c>
      <c r="E100" s="8"/>
    </row>
    <row r="101" spans="1:5" ht="13.5" thickTop="1">
      <c r="A101" s="29" t="s">
        <v>15</v>
      </c>
      <c r="B101" s="48" t="s">
        <v>16</v>
      </c>
      <c r="C101" s="49" t="s">
        <v>17</v>
      </c>
      <c r="D101" s="50" t="s">
        <v>16</v>
      </c>
      <c r="E101" s="51" t="s">
        <v>17</v>
      </c>
    </row>
    <row r="102" spans="1:5" ht="12.75">
      <c r="A102" s="32" t="s">
        <v>18</v>
      </c>
      <c r="B102" s="33" t="s">
        <v>32</v>
      </c>
      <c r="C102" s="52" t="s">
        <v>20</v>
      </c>
      <c r="D102" s="53" t="s">
        <v>55</v>
      </c>
      <c r="E102" s="34" t="s">
        <v>20</v>
      </c>
    </row>
    <row r="103" spans="1:5" ht="12.75">
      <c r="A103" s="35" t="s">
        <v>21</v>
      </c>
      <c r="B103" s="58">
        <v>0.375</v>
      </c>
      <c r="C103" s="54">
        <f>C8*B103</f>
        <v>1027.6348500000001</v>
      </c>
      <c r="D103" s="59">
        <v>0.375</v>
      </c>
      <c r="E103" s="37">
        <f>C23*D103</f>
        <v>411.05394000000007</v>
      </c>
    </row>
    <row r="104" spans="1:5" ht="12.75">
      <c r="A104" s="35" t="s">
        <v>22</v>
      </c>
      <c r="B104" s="58">
        <v>0.375</v>
      </c>
      <c r="C104" s="54">
        <f aca="true" t="shared" si="5" ref="C104:C111">C9*B104</f>
        <v>1455.8160375000002</v>
      </c>
      <c r="D104" s="59">
        <v>0.375</v>
      </c>
      <c r="E104" s="37">
        <f aca="true" t="shared" si="6" ref="E104:E111">C24*D104</f>
        <v>582.3264150000001</v>
      </c>
    </row>
    <row r="105" spans="1:5" ht="12.75">
      <c r="A105" s="35" t="s">
        <v>23</v>
      </c>
      <c r="B105" s="58">
        <v>0.375</v>
      </c>
      <c r="C105" s="54">
        <f t="shared" si="5"/>
        <v>2654.7233625</v>
      </c>
      <c r="D105" s="59">
        <v>0.375</v>
      </c>
      <c r="E105" s="37">
        <f t="shared" si="6"/>
        <v>1061.889345</v>
      </c>
    </row>
    <row r="106" spans="1:5" ht="12.75">
      <c r="A106" s="35" t="s">
        <v>24</v>
      </c>
      <c r="B106" s="58">
        <v>0.375</v>
      </c>
      <c r="C106" s="54">
        <f t="shared" si="5"/>
        <v>3682.3582125000003</v>
      </c>
      <c r="D106" s="59">
        <v>0.375</v>
      </c>
      <c r="E106" s="37">
        <f t="shared" si="6"/>
        <v>1472.943285</v>
      </c>
    </row>
    <row r="107" spans="1:5" ht="12.75">
      <c r="A107" s="35" t="s">
        <v>25</v>
      </c>
      <c r="B107" s="58">
        <v>0.375</v>
      </c>
      <c r="C107" s="54">
        <f t="shared" si="5"/>
        <v>4709.993062500001</v>
      </c>
      <c r="D107" s="59">
        <v>0.375</v>
      </c>
      <c r="E107" s="37">
        <f t="shared" si="6"/>
        <v>1883.9972250000005</v>
      </c>
    </row>
    <row r="108" spans="1:5" ht="12.75">
      <c r="A108" s="35" t="s">
        <v>26</v>
      </c>
      <c r="B108" s="58">
        <v>0.375</v>
      </c>
      <c r="C108" s="54">
        <f t="shared" si="5"/>
        <v>5566.3554375</v>
      </c>
      <c r="D108" s="59">
        <v>0.375</v>
      </c>
      <c r="E108" s="37">
        <f t="shared" si="6"/>
        <v>2226.5421750000005</v>
      </c>
    </row>
    <row r="109" spans="1:5" ht="12.75">
      <c r="A109" s="35" t="s">
        <v>27</v>
      </c>
      <c r="B109" s="58">
        <v>0.375</v>
      </c>
      <c r="C109" s="54">
        <f t="shared" si="5"/>
        <v>6422.717812500001</v>
      </c>
      <c r="D109" s="59">
        <v>0.375</v>
      </c>
      <c r="E109" s="37">
        <f t="shared" si="6"/>
        <v>2569.0871250000005</v>
      </c>
    </row>
    <row r="110" spans="1:5" ht="12.75">
      <c r="A110" s="35" t="s">
        <v>28</v>
      </c>
      <c r="B110" s="58">
        <v>0.375</v>
      </c>
      <c r="C110" s="54">
        <f t="shared" si="5"/>
        <v>7707.261375000002</v>
      </c>
      <c r="D110" s="59">
        <v>0.375</v>
      </c>
      <c r="E110" s="37">
        <f t="shared" si="6"/>
        <v>3853.630687500001</v>
      </c>
    </row>
    <row r="111" spans="1:5" ht="13.5" thickBot="1">
      <c r="A111" s="40" t="s">
        <v>29</v>
      </c>
      <c r="B111" s="60">
        <v>0.375</v>
      </c>
      <c r="C111" s="56">
        <f t="shared" si="5"/>
        <v>8135.4425625</v>
      </c>
      <c r="D111" s="61">
        <v>0.375</v>
      </c>
      <c r="E111" s="42">
        <f t="shared" si="6"/>
        <v>4067.72128125</v>
      </c>
    </row>
    <row r="112" ht="13.5" thickTop="1"/>
  </sheetData>
  <sheetProtection password="C66F" sheet="1"/>
  <printOptions/>
  <pageMargins left="0.48" right="0.15748031496062992" top="0.17" bottom="0.56" header="0.28" footer="0.5118110236220472"/>
  <pageSetup horizontalDpi="300" verticalDpi="300" orientation="portrait" paperSize="9" scale="75" r:id="rId1"/>
  <headerFooter alignWithMargins="0">
    <oddFooter>&amp;RFeuille établie le &amp;D par M. Etienne BAUR</oddFooter>
  </headerFooter>
  <rowBreaks count="1" manualBreakCount="1">
    <brk id="6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4.8515625" style="0" customWidth="1"/>
    <col min="2" max="2" width="23.140625" style="0" customWidth="1"/>
    <col min="3" max="3" width="15.140625" style="0" customWidth="1"/>
    <col min="4" max="4" width="23.00390625" style="0" customWidth="1"/>
    <col min="5" max="5" width="13.8515625" style="0" customWidth="1"/>
  </cols>
  <sheetData>
    <row r="1" spans="1:2" ht="13.5" thickBot="1">
      <c r="A1" t="s">
        <v>1</v>
      </c>
      <c r="B1" t="s">
        <v>2</v>
      </c>
    </row>
    <row r="2" spans="1:5" ht="13.5" thickTop="1">
      <c r="A2" t="s">
        <v>3</v>
      </c>
      <c r="B2" t="s">
        <v>4</v>
      </c>
      <c r="D2" s="23" t="s">
        <v>11</v>
      </c>
      <c r="E2" s="62">
        <v>37012</v>
      </c>
    </row>
    <row r="3" spans="1:5" ht="12.75">
      <c r="A3" t="s">
        <v>5</v>
      </c>
      <c r="B3" t="s">
        <v>6</v>
      </c>
      <c r="D3" s="24" t="s">
        <v>12</v>
      </c>
      <c r="E3" s="25">
        <f>VLOOKUP(E2,Table1,2)</f>
        <v>23065.25</v>
      </c>
    </row>
    <row r="4" spans="4:5" ht="13.5" thickBot="1">
      <c r="D4" s="27" t="s">
        <v>14</v>
      </c>
      <c r="E4" s="28">
        <f>VLOOKUP(E2,Table1,5)</f>
        <v>50190.07856752501</v>
      </c>
    </row>
    <row r="5" spans="4:5" ht="13.5" thickTop="1">
      <c r="D5" s="72"/>
      <c r="E5" s="73"/>
    </row>
    <row r="6" spans="1:5" ht="12.75">
      <c r="A6" s="26" t="s">
        <v>13</v>
      </c>
      <c r="D6" s="72"/>
      <c r="E6" s="73"/>
    </row>
    <row r="7" spans="1:5" ht="12.75">
      <c r="A7" s="26"/>
      <c r="D7" s="72"/>
      <c r="E7" s="73"/>
    </row>
    <row r="8" spans="1:5" ht="12.75">
      <c r="A8" t="s">
        <v>1</v>
      </c>
      <c r="B8" t="s">
        <v>61</v>
      </c>
      <c r="D8" t="s">
        <v>67</v>
      </c>
      <c r="E8" s="73"/>
    </row>
    <row r="9" spans="1:5" ht="12.75">
      <c r="A9" t="s">
        <v>3</v>
      </c>
      <c r="B9" t="s">
        <v>62</v>
      </c>
      <c r="D9" s="72" t="s">
        <v>66</v>
      </c>
      <c r="E9" s="73"/>
    </row>
    <row r="10" spans="1:5" ht="12.75">
      <c r="A10" t="s">
        <v>3</v>
      </c>
      <c r="B10" t="s">
        <v>63</v>
      </c>
      <c r="D10" s="72"/>
      <c r="E10" s="73"/>
    </row>
    <row r="11" spans="4:5" ht="13.5" thickBot="1">
      <c r="D11" s="72"/>
      <c r="E11" s="73"/>
    </row>
    <row r="12" spans="1:5" ht="13.5" thickTop="1">
      <c r="A12" s="29" t="s">
        <v>15</v>
      </c>
      <c r="B12" s="30" t="s">
        <v>16</v>
      </c>
      <c r="C12" s="31" t="s">
        <v>17</v>
      </c>
      <c r="D12" s="72"/>
      <c r="E12" s="73"/>
    </row>
    <row r="13" spans="1:5" ht="12.75">
      <c r="A13" s="32" t="s">
        <v>18</v>
      </c>
      <c r="B13" s="33" t="s">
        <v>19</v>
      </c>
      <c r="C13" s="34" t="s">
        <v>20</v>
      </c>
      <c r="D13" s="72"/>
      <c r="E13" s="73"/>
    </row>
    <row r="14" spans="1:5" ht="12.75">
      <c r="A14" s="35" t="s">
        <v>21</v>
      </c>
      <c r="B14" s="36">
        <v>0.17</v>
      </c>
      <c r="C14" s="37">
        <f>E3*B14</f>
        <v>3921.0925</v>
      </c>
      <c r="D14" s="72"/>
      <c r="E14" s="73"/>
    </row>
    <row r="15" spans="1:5" ht="12.75">
      <c r="A15" s="35" t="s">
        <v>22</v>
      </c>
      <c r="B15" s="36">
        <v>0.31</v>
      </c>
      <c r="C15" s="37">
        <f>E3*B15</f>
        <v>7150.2275</v>
      </c>
      <c r="D15" s="72"/>
      <c r="E15" s="73"/>
    </row>
    <row r="16" spans="1:5" ht="12.75">
      <c r="A16" s="35" t="s">
        <v>23</v>
      </c>
      <c r="B16" s="36">
        <v>0.43</v>
      </c>
      <c r="C16" s="37">
        <f>E3*B16</f>
        <v>9918.057499999999</v>
      </c>
      <c r="D16" s="72"/>
      <c r="E16" s="73"/>
    </row>
    <row r="17" spans="1:5" ht="12.75">
      <c r="A17" s="35" t="s">
        <v>24</v>
      </c>
      <c r="B17" s="36">
        <v>0.55</v>
      </c>
      <c r="C17" s="37">
        <f>E3*B17</f>
        <v>12685.8875</v>
      </c>
      <c r="D17" s="72"/>
      <c r="E17" s="73"/>
    </row>
    <row r="18" spans="1:5" ht="12.75">
      <c r="A18" s="35" t="s">
        <v>25</v>
      </c>
      <c r="B18" s="36">
        <v>0.65</v>
      </c>
      <c r="C18" s="37">
        <f>E3*B18</f>
        <v>14992.4125</v>
      </c>
      <c r="D18" s="72"/>
      <c r="E18" s="73"/>
    </row>
    <row r="19" spans="1:5" ht="12.75">
      <c r="A19" s="35" t="s">
        <v>26</v>
      </c>
      <c r="B19" s="36">
        <v>0.9</v>
      </c>
      <c r="C19" s="37">
        <f>E3*B19</f>
        <v>20758.725000000002</v>
      </c>
      <c r="D19" s="72"/>
      <c r="E19" s="73"/>
    </row>
    <row r="20" spans="1:5" ht="12.75">
      <c r="A20" s="35" t="s">
        <v>27</v>
      </c>
      <c r="B20" s="36">
        <v>1.1</v>
      </c>
      <c r="C20" s="37">
        <f>E3*B20</f>
        <v>25371.775</v>
      </c>
      <c r="D20" s="72"/>
      <c r="E20" s="73"/>
    </row>
    <row r="21" spans="1:5" ht="12.75">
      <c r="A21" s="38" t="s">
        <v>57</v>
      </c>
      <c r="B21" s="39">
        <v>1.45</v>
      </c>
      <c r="C21" s="37">
        <f>E3*B21</f>
        <v>33444.612499999996</v>
      </c>
      <c r="D21" s="72"/>
      <c r="E21" s="73"/>
    </row>
    <row r="22" spans="1:5" ht="13.5" thickBot="1">
      <c r="A22" s="40" t="s">
        <v>30</v>
      </c>
      <c r="B22" s="41">
        <v>1.15</v>
      </c>
      <c r="C22" s="42">
        <f>E3*B22</f>
        <v>26525.0375</v>
      </c>
      <c r="D22" s="72"/>
      <c r="E22" s="73"/>
    </row>
    <row r="23" spans="1:5" ht="13.5" thickTop="1">
      <c r="A23" s="26"/>
      <c r="D23" s="72"/>
      <c r="E23" s="73"/>
    </row>
    <row r="24" spans="1:5" ht="12.75" hidden="1">
      <c r="A24" s="26" t="s">
        <v>13</v>
      </c>
      <c r="D24" s="72"/>
      <c r="E24" s="73"/>
    </row>
    <row r="25" ht="13.5" hidden="1" thickBot="1"/>
    <row r="26" spans="1:3" ht="13.5" hidden="1" thickTop="1">
      <c r="A26" s="29" t="s">
        <v>15</v>
      </c>
      <c r="B26" s="30" t="s">
        <v>16</v>
      </c>
      <c r="C26" s="31" t="s">
        <v>17</v>
      </c>
    </row>
    <row r="27" spans="1:3" ht="12.75" hidden="1">
      <c r="A27" s="32" t="s">
        <v>18</v>
      </c>
      <c r="B27" s="33" t="s">
        <v>19</v>
      </c>
      <c r="C27" s="34" t="s">
        <v>20</v>
      </c>
    </row>
    <row r="28" spans="1:3" ht="12.75" hidden="1">
      <c r="A28" s="35" t="s">
        <v>21</v>
      </c>
      <c r="B28" s="36">
        <v>0.12</v>
      </c>
      <c r="C28" s="37">
        <f>E3*B28</f>
        <v>2767.83</v>
      </c>
    </row>
    <row r="29" spans="1:3" ht="12.75" hidden="1">
      <c r="A29" s="35" t="s">
        <v>22</v>
      </c>
      <c r="B29" s="36">
        <v>0.17</v>
      </c>
      <c r="C29" s="37">
        <f>E3*B29</f>
        <v>3921.0925</v>
      </c>
    </row>
    <row r="30" spans="1:3" ht="12.75" hidden="1">
      <c r="A30" s="35" t="s">
        <v>23</v>
      </c>
      <c r="B30" s="36">
        <v>0.31</v>
      </c>
      <c r="C30" s="37">
        <f>E3*B30</f>
        <v>7150.2275</v>
      </c>
    </row>
    <row r="31" spans="1:3" ht="12.75" hidden="1">
      <c r="A31" s="35" t="s">
        <v>24</v>
      </c>
      <c r="B31" s="36">
        <v>0.43</v>
      </c>
      <c r="C31" s="37">
        <f>E3*B31</f>
        <v>9918.057499999999</v>
      </c>
    </row>
    <row r="32" spans="1:3" ht="12.75" hidden="1">
      <c r="A32" s="35" t="s">
        <v>25</v>
      </c>
      <c r="B32" s="36">
        <v>0.55</v>
      </c>
      <c r="C32" s="37">
        <f>E3*B32</f>
        <v>12685.8875</v>
      </c>
    </row>
    <row r="33" spans="1:3" ht="12.75" hidden="1">
      <c r="A33" s="35" t="s">
        <v>26</v>
      </c>
      <c r="B33" s="36">
        <v>0.65</v>
      </c>
      <c r="C33" s="37">
        <f>E3*B33</f>
        <v>14992.4125</v>
      </c>
    </row>
    <row r="34" spans="1:3" ht="12.75" hidden="1">
      <c r="A34" s="35" t="s">
        <v>27</v>
      </c>
      <c r="B34" s="36">
        <v>0.75</v>
      </c>
      <c r="C34" s="37">
        <f>E3*B34</f>
        <v>17298.9375</v>
      </c>
    </row>
    <row r="35" spans="1:3" ht="12.75" hidden="1">
      <c r="A35" s="35" t="s">
        <v>28</v>
      </c>
      <c r="B35" s="36">
        <v>0.9</v>
      </c>
      <c r="C35" s="37">
        <f>E3*B35</f>
        <v>20758.725000000002</v>
      </c>
    </row>
    <row r="36" spans="1:3" ht="12.75" hidden="1">
      <c r="A36" s="38" t="s">
        <v>29</v>
      </c>
      <c r="B36" s="39">
        <v>0.95</v>
      </c>
      <c r="C36" s="37">
        <f>E3*B36</f>
        <v>21911.9875</v>
      </c>
    </row>
    <row r="37" spans="1:3" ht="13.5" hidden="1" thickBot="1">
      <c r="A37" s="40" t="s">
        <v>30</v>
      </c>
      <c r="B37" s="41">
        <v>1.15</v>
      </c>
      <c r="C37" s="42">
        <f>E3*B37</f>
        <v>26525.0375</v>
      </c>
    </row>
    <row r="39" ht="12.75">
      <c r="A39" s="26" t="s">
        <v>31</v>
      </c>
    </row>
    <row r="40" ht="13.5" thickBot="1"/>
    <row r="41" spans="1:3" ht="13.5" thickTop="1">
      <c r="A41" s="29" t="s">
        <v>15</v>
      </c>
      <c r="B41" s="30" t="s">
        <v>16</v>
      </c>
      <c r="C41" s="31" t="s">
        <v>17</v>
      </c>
    </row>
    <row r="42" spans="1:3" ht="12.75">
      <c r="A42" s="32" t="s">
        <v>18</v>
      </c>
      <c r="B42" s="33" t="s">
        <v>32</v>
      </c>
      <c r="C42" s="34" t="s">
        <v>20</v>
      </c>
    </row>
    <row r="43" spans="1:3" ht="12.75">
      <c r="A43" s="35" t="s">
        <v>21</v>
      </c>
      <c r="B43" s="36">
        <v>0.4</v>
      </c>
      <c r="C43" s="37">
        <f aca="true" t="shared" si="0" ref="C43:C51">C28*B43</f>
        <v>1107.132</v>
      </c>
    </row>
    <row r="44" spans="1:3" ht="12.75">
      <c r="A44" s="35" t="s">
        <v>22</v>
      </c>
      <c r="B44" s="36">
        <v>0.4</v>
      </c>
      <c r="C44" s="37">
        <f t="shared" si="0"/>
        <v>1568.4370000000001</v>
      </c>
    </row>
    <row r="45" spans="1:3" ht="12.75">
      <c r="A45" s="35" t="s">
        <v>23</v>
      </c>
      <c r="B45" s="36">
        <v>0.4</v>
      </c>
      <c r="C45" s="37">
        <f t="shared" si="0"/>
        <v>2860.0910000000003</v>
      </c>
    </row>
    <row r="46" spans="1:3" ht="12.75">
      <c r="A46" s="35" t="s">
        <v>24</v>
      </c>
      <c r="B46" s="36">
        <v>0.4</v>
      </c>
      <c r="C46" s="37">
        <f t="shared" si="0"/>
        <v>3967.223</v>
      </c>
    </row>
    <row r="47" spans="1:3" ht="12.75">
      <c r="A47" s="35" t="s">
        <v>25</v>
      </c>
      <c r="B47" s="36">
        <v>0.4</v>
      </c>
      <c r="C47" s="37">
        <f t="shared" si="0"/>
        <v>5074.3550000000005</v>
      </c>
    </row>
    <row r="48" spans="1:3" ht="12.75">
      <c r="A48" s="35" t="s">
        <v>26</v>
      </c>
      <c r="B48" s="36">
        <v>0.4</v>
      </c>
      <c r="C48" s="37">
        <f t="shared" si="0"/>
        <v>5996.965</v>
      </c>
    </row>
    <row r="49" spans="1:3" ht="12.75">
      <c r="A49" s="35" t="s">
        <v>27</v>
      </c>
      <c r="B49" s="36">
        <v>0.4</v>
      </c>
      <c r="C49" s="37">
        <f t="shared" si="0"/>
        <v>6919.575000000001</v>
      </c>
    </row>
    <row r="50" spans="1:3" ht="12.75">
      <c r="A50" s="35" t="s">
        <v>28</v>
      </c>
      <c r="B50" s="36">
        <v>0.5</v>
      </c>
      <c r="C50" s="37">
        <f t="shared" si="0"/>
        <v>10379.362500000001</v>
      </c>
    </row>
    <row r="51" spans="1:3" ht="13.5" thickBot="1">
      <c r="A51" s="40" t="s">
        <v>29</v>
      </c>
      <c r="B51" s="41">
        <v>0.5</v>
      </c>
      <c r="C51" s="42">
        <f t="shared" si="0"/>
        <v>10955.99375</v>
      </c>
    </row>
    <row r="52" ht="13.5" thickTop="1"/>
    <row r="53" ht="12.75">
      <c r="A53" s="26" t="s">
        <v>33</v>
      </c>
    </row>
    <row r="54" ht="13.5" thickBot="1"/>
    <row r="55" spans="1:3" ht="13.5" thickTop="1">
      <c r="A55" s="29" t="s">
        <v>15</v>
      </c>
      <c r="B55" s="30" t="s">
        <v>16</v>
      </c>
      <c r="C55" s="31" t="s">
        <v>17</v>
      </c>
    </row>
    <row r="56" spans="1:3" ht="12.75">
      <c r="A56" s="32" t="s">
        <v>18</v>
      </c>
      <c r="B56" s="33" t="s">
        <v>19</v>
      </c>
      <c r="C56" s="34" t="s">
        <v>20</v>
      </c>
    </row>
    <row r="57" spans="1:4" ht="12.75">
      <c r="A57" s="35" t="s">
        <v>34</v>
      </c>
      <c r="B57" s="36">
        <v>0.4</v>
      </c>
      <c r="C57" s="43">
        <f>E3*B57</f>
        <v>9226.1</v>
      </c>
      <c r="D57" s="70"/>
    </row>
    <row r="58" spans="1:5" ht="12.75">
      <c r="A58" s="35" t="s">
        <v>35</v>
      </c>
      <c r="B58" s="36">
        <v>0.5</v>
      </c>
      <c r="C58" s="43">
        <f>E3*B58</f>
        <v>11532.625</v>
      </c>
      <c r="D58" s="70"/>
      <c r="E58" s="44"/>
    </row>
    <row r="59" spans="1:4" ht="12.75">
      <c r="A59" s="35" t="s">
        <v>36</v>
      </c>
      <c r="B59" s="36">
        <v>0.6</v>
      </c>
      <c r="C59" s="43">
        <f>E3*B59</f>
        <v>13839.15</v>
      </c>
      <c r="D59" s="70"/>
    </row>
    <row r="60" spans="1:4" ht="12.75">
      <c r="A60" s="35" t="s">
        <v>37</v>
      </c>
      <c r="B60" s="36">
        <v>0.65</v>
      </c>
      <c r="C60" s="43">
        <f>E3*B60</f>
        <v>14992.4125</v>
      </c>
      <c r="D60" s="70"/>
    </row>
    <row r="61" spans="1:4" ht="13.5" thickBot="1">
      <c r="A61" s="40" t="s">
        <v>38</v>
      </c>
      <c r="B61" s="41">
        <v>0.7</v>
      </c>
      <c r="C61" s="45">
        <f>E3*B61</f>
        <v>16145.675</v>
      </c>
      <c r="D61" s="70"/>
    </row>
    <row r="62" ht="13.5" thickTop="1"/>
    <row r="63" spans="1:4" ht="12.75">
      <c r="A63" t="s">
        <v>39</v>
      </c>
      <c r="D63" s="22">
        <f>E3*130%</f>
        <v>29984.825</v>
      </c>
    </row>
    <row r="64" spans="1:5" ht="12.75">
      <c r="A64" t="s">
        <v>40</v>
      </c>
      <c r="C64" t="s">
        <v>41</v>
      </c>
      <c r="D64" s="22">
        <f>C58*130%</f>
        <v>14992.4125</v>
      </c>
      <c r="E64" s="44" t="s">
        <v>74</v>
      </c>
    </row>
    <row r="65" spans="1:5" ht="12.75">
      <c r="A65" t="s">
        <v>42</v>
      </c>
      <c r="C65" t="s">
        <v>43</v>
      </c>
      <c r="D65" s="22">
        <f>C58*110%</f>
        <v>12685.8875</v>
      </c>
      <c r="E65" s="44" t="s">
        <v>74</v>
      </c>
    </row>
    <row r="67" ht="12.75">
      <c r="A67" s="26" t="s">
        <v>44</v>
      </c>
    </row>
    <row r="68" ht="13.5" thickBot="1"/>
    <row r="69" spans="1:3" ht="13.5" thickTop="1">
      <c r="A69" s="29" t="s">
        <v>15</v>
      </c>
      <c r="B69" s="30" t="s">
        <v>16</v>
      </c>
      <c r="C69" s="31" t="s">
        <v>17</v>
      </c>
    </row>
    <row r="70" spans="1:3" ht="12.75">
      <c r="A70" s="32" t="s">
        <v>18</v>
      </c>
      <c r="B70" s="33" t="s">
        <v>19</v>
      </c>
      <c r="C70" s="34" t="s">
        <v>20</v>
      </c>
    </row>
    <row r="71" spans="1:4" ht="12.75">
      <c r="A71" s="35" t="s">
        <v>45</v>
      </c>
      <c r="B71" s="36">
        <v>0.4</v>
      </c>
      <c r="C71" s="43">
        <f>E3*B71</f>
        <v>9226.1</v>
      </c>
      <c r="D71" s="24"/>
    </row>
    <row r="72" spans="1:4" ht="12.75">
      <c r="A72" s="35" t="s">
        <v>46</v>
      </c>
      <c r="B72" s="36">
        <v>0.5</v>
      </c>
      <c r="C72" s="43">
        <f>E3*B72</f>
        <v>11532.625</v>
      </c>
      <c r="D72" s="24"/>
    </row>
    <row r="73" spans="1:4" ht="12.75">
      <c r="A73" s="67" t="s">
        <v>47</v>
      </c>
      <c r="B73" s="68">
        <v>0.6</v>
      </c>
      <c r="C73" s="69">
        <f>E3*B73</f>
        <v>13839.15</v>
      </c>
      <c r="D73" s="71"/>
    </row>
    <row r="74" spans="1:4" ht="13.5" thickBot="1">
      <c r="A74" s="40" t="s">
        <v>48</v>
      </c>
      <c r="B74" s="41">
        <v>0.7</v>
      </c>
      <c r="C74" s="45">
        <f>E3*B74</f>
        <v>16145.675</v>
      </c>
      <c r="D74" s="24"/>
    </row>
    <row r="75" ht="13.5" thickTop="1"/>
    <row r="76" spans="1:4" ht="12.75">
      <c r="A76" t="s">
        <v>49</v>
      </c>
      <c r="D76" s="22">
        <f>E3*130%</f>
        <v>29984.825</v>
      </c>
    </row>
    <row r="77" spans="1:5" ht="12.75">
      <c r="A77" t="s">
        <v>40</v>
      </c>
      <c r="C77" t="s">
        <v>50</v>
      </c>
      <c r="D77" s="22">
        <f>C73*140%</f>
        <v>19374.809999999998</v>
      </c>
      <c r="E77" s="44" t="s">
        <v>75</v>
      </c>
    </row>
    <row r="78" spans="1:5" ht="12.75">
      <c r="A78" t="s">
        <v>42</v>
      </c>
      <c r="C78" t="s">
        <v>51</v>
      </c>
      <c r="D78" s="22">
        <f>C73*110%</f>
        <v>15223.065</v>
      </c>
      <c r="E78" s="44" t="s">
        <v>75</v>
      </c>
    </row>
    <row r="83" ht="12.75">
      <c r="A83" s="26" t="s">
        <v>58</v>
      </c>
    </row>
    <row r="84" spans="1:2" ht="12.75">
      <c r="A84" s="26"/>
      <c r="B84" t="s">
        <v>59</v>
      </c>
    </row>
    <row r="85" ht="13.5" thickBot="1">
      <c r="A85" s="26"/>
    </row>
    <row r="86" spans="2:5" ht="14.25" thickBot="1" thickTop="1">
      <c r="B86" s="4" t="s">
        <v>53</v>
      </c>
      <c r="C86" s="46"/>
      <c r="D86" s="47" t="s">
        <v>54</v>
      </c>
      <c r="E86" s="8"/>
    </row>
    <row r="87" spans="1:5" ht="13.5" thickTop="1">
      <c r="A87" s="29" t="s">
        <v>15</v>
      </c>
      <c r="B87" s="48" t="s">
        <v>16</v>
      </c>
      <c r="C87" s="49" t="s">
        <v>17</v>
      </c>
      <c r="D87" s="50" t="s">
        <v>16</v>
      </c>
      <c r="E87" s="51" t="s">
        <v>17</v>
      </c>
    </row>
    <row r="88" spans="1:5" ht="12.75">
      <c r="A88" s="32" t="s">
        <v>18</v>
      </c>
      <c r="B88" s="33" t="s">
        <v>60</v>
      </c>
      <c r="C88" s="52" t="s">
        <v>20</v>
      </c>
      <c r="D88" s="53" t="s">
        <v>55</v>
      </c>
      <c r="E88" s="34" t="s">
        <v>20</v>
      </c>
    </row>
    <row r="89" spans="1:5" ht="12.75">
      <c r="A89" s="35" t="s">
        <v>21</v>
      </c>
      <c r="B89" s="36">
        <v>1</v>
      </c>
      <c r="C89" s="54">
        <f aca="true" t="shared" si="1" ref="C89:C97">C28</f>
        <v>2767.83</v>
      </c>
      <c r="D89" s="55">
        <v>1</v>
      </c>
      <c r="E89" s="37">
        <f aca="true" t="shared" si="2" ref="E89:E97">C43</f>
        <v>1107.132</v>
      </c>
    </row>
    <row r="90" spans="1:5" ht="12.75">
      <c r="A90" s="35" t="s">
        <v>22</v>
      </c>
      <c r="B90" s="36">
        <v>1</v>
      </c>
      <c r="C90" s="54">
        <f t="shared" si="1"/>
        <v>3921.0925</v>
      </c>
      <c r="D90" s="55">
        <v>1</v>
      </c>
      <c r="E90" s="37">
        <f t="shared" si="2"/>
        <v>1568.4370000000001</v>
      </c>
    </row>
    <row r="91" spans="1:5" ht="12.75">
      <c r="A91" s="35" t="s">
        <v>23</v>
      </c>
      <c r="B91" s="36">
        <v>1</v>
      </c>
      <c r="C91" s="54">
        <f t="shared" si="1"/>
        <v>7150.2275</v>
      </c>
      <c r="D91" s="55">
        <v>1</v>
      </c>
      <c r="E91" s="37">
        <f t="shared" si="2"/>
        <v>2860.0910000000003</v>
      </c>
    </row>
    <row r="92" spans="1:5" ht="12.75">
      <c r="A92" s="35" t="s">
        <v>24</v>
      </c>
      <c r="B92" s="36">
        <v>1</v>
      </c>
      <c r="C92" s="54">
        <f t="shared" si="1"/>
        <v>9918.057499999999</v>
      </c>
      <c r="D92" s="55">
        <v>1</v>
      </c>
      <c r="E92" s="37">
        <f t="shared" si="2"/>
        <v>3967.223</v>
      </c>
    </row>
    <row r="93" spans="1:5" ht="12.75">
      <c r="A93" s="35" t="s">
        <v>25</v>
      </c>
      <c r="B93" s="36">
        <v>1</v>
      </c>
      <c r="C93" s="54">
        <f t="shared" si="1"/>
        <v>12685.8875</v>
      </c>
      <c r="D93" s="55">
        <v>1</v>
      </c>
      <c r="E93" s="37">
        <f t="shared" si="2"/>
        <v>5074.3550000000005</v>
      </c>
    </row>
    <row r="94" spans="1:5" ht="12.75">
      <c r="A94" s="35" t="s">
        <v>26</v>
      </c>
      <c r="B94" s="36">
        <v>1</v>
      </c>
      <c r="C94" s="54">
        <f t="shared" si="1"/>
        <v>14992.4125</v>
      </c>
      <c r="D94" s="55">
        <v>1</v>
      </c>
      <c r="E94" s="37">
        <f t="shared" si="2"/>
        <v>5996.965</v>
      </c>
    </row>
    <row r="95" spans="1:5" ht="12.75">
      <c r="A95" s="35" t="s">
        <v>27</v>
      </c>
      <c r="B95" s="36">
        <v>1</v>
      </c>
      <c r="C95" s="54">
        <f t="shared" si="1"/>
        <v>17298.9375</v>
      </c>
      <c r="D95" s="55">
        <v>1</v>
      </c>
      <c r="E95" s="37">
        <f t="shared" si="2"/>
        <v>6919.575000000001</v>
      </c>
    </row>
    <row r="96" spans="1:5" ht="12.75">
      <c r="A96" s="35" t="s">
        <v>28</v>
      </c>
      <c r="B96" s="36">
        <v>1</v>
      </c>
      <c r="C96" s="54">
        <f t="shared" si="1"/>
        <v>20758.725000000002</v>
      </c>
      <c r="D96" s="55">
        <v>1</v>
      </c>
      <c r="E96" s="37">
        <f t="shared" si="2"/>
        <v>10379.362500000001</v>
      </c>
    </row>
    <row r="97" spans="1:5" ht="13.5" thickBot="1">
      <c r="A97" s="40" t="s">
        <v>29</v>
      </c>
      <c r="B97" s="41">
        <v>1</v>
      </c>
      <c r="C97" s="56">
        <f t="shared" si="1"/>
        <v>21911.9875</v>
      </c>
      <c r="D97" s="57">
        <v>1</v>
      </c>
      <c r="E97" s="42">
        <f t="shared" si="2"/>
        <v>10955.99375</v>
      </c>
    </row>
    <row r="98" ht="13.5" thickTop="1"/>
    <row r="100" ht="12.75">
      <c r="A100" s="26" t="s">
        <v>52</v>
      </c>
    </row>
    <row r="101" spans="1:2" ht="12.75">
      <c r="A101" s="26"/>
      <c r="B101" t="s">
        <v>59</v>
      </c>
    </row>
    <row r="102" ht="13.5" thickBot="1">
      <c r="A102" s="26"/>
    </row>
    <row r="103" spans="2:5" ht="14.25" thickBot="1" thickTop="1">
      <c r="B103" s="4" t="s">
        <v>53</v>
      </c>
      <c r="C103" s="46"/>
      <c r="D103" s="47" t="s">
        <v>54</v>
      </c>
      <c r="E103" s="8"/>
    </row>
    <row r="104" spans="1:5" ht="13.5" thickTop="1">
      <c r="A104" s="29" t="s">
        <v>15</v>
      </c>
      <c r="B104" s="48" t="s">
        <v>16</v>
      </c>
      <c r="C104" s="49" t="s">
        <v>17</v>
      </c>
      <c r="D104" s="50" t="s">
        <v>16</v>
      </c>
      <c r="E104" s="51" t="s">
        <v>17</v>
      </c>
    </row>
    <row r="105" spans="1:5" ht="12.75">
      <c r="A105" s="32" t="s">
        <v>18</v>
      </c>
      <c r="B105" s="33" t="s">
        <v>60</v>
      </c>
      <c r="C105" s="52" t="s">
        <v>20</v>
      </c>
      <c r="D105" s="53" t="s">
        <v>55</v>
      </c>
      <c r="E105" s="34" t="s">
        <v>20</v>
      </c>
    </row>
    <row r="106" spans="1:5" ht="12.75">
      <c r="A106" s="35" t="s">
        <v>21</v>
      </c>
      <c r="B106" s="36">
        <v>0.75</v>
      </c>
      <c r="C106" s="54">
        <f aca="true" t="shared" si="3" ref="C106:C114">C28*B106</f>
        <v>2075.8725</v>
      </c>
      <c r="D106" s="55">
        <v>0.75</v>
      </c>
      <c r="E106" s="37">
        <f aca="true" t="shared" si="4" ref="E106:E114">C43*D106</f>
        <v>830.349</v>
      </c>
    </row>
    <row r="107" spans="1:5" ht="12.75">
      <c r="A107" s="35" t="s">
        <v>22</v>
      </c>
      <c r="B107" s="36">
        <v>0.75</v>
      </c>
      <c r="C107" s="54">
        <f t="shared" si="3"/>
        <v>2940.819375</v>
      </c>
      <c r="D107" s="55">
        <v>0.75</v>
      </c>
      <c r="E107" s="37">
        <f t="shared" si="4"/>
        <v>1176.3277500000002</v>
      </c>
    </row>
    <row r="108" spans="1:5" ht="12.75">
      <c r="A108" s="35" t="s">
        <v>23</v>
      </c>
      <c r="B108" s="36">
        <v>0.75</v>
      </c>
      <c r="C108" s="54">
        <f t="shared" si="3"/>
        <v>5362.670625</v>
      </c>
      <c r="D108" s="55">
        <v>0.75</v>
      </c>
      <c r="E108" s="37">
        <f t="shared" si="4"/>
        <v>2145.0682500000003</v>
      </c>
    </row>
    <row r="109" spans="1:5" ht="12.75">
      <c r="A109" s="35" t="s">
        <v>24</v>
      </c>
      <c r="B109" s="36">
        <v>0.75</v>
      </c>
      <c r="C109" s="54">
        <f t="shared" si="3"/>
        <v>7438.543124999999</v>
      </c>
      <c r="D109" s="55">
        <v>0.75</v>
      </c>
      <c r="E109" s="37">
        <f t="shared" si="4"/>
        <v>2975.41725</v>
      </c>
    </row>
    <row r="110" spans="1:5" ht="12.75">
      <c r="A110" s="35" t="s">
        <v>25</v>
      </c>
      <c r="B110" s="36">
        <v>0.75</v>
      </c>
      <c r="C110" s="54">
        <f t="shared" si="3"/>
        <v>9514.415625000001</v>
      </c>
      <c r="D110" s="55">
        <v>0.75</v>
      </c>
      <c r="E110" s="37">
        <f t="shared" si="4"/>
        <v>3805.7662500000006</v>
      </c>
    </row>
    <row r="111" spans="1:5" ht="12.75">
      <c r="A111" s="35" t="s">
        <v>26</v>
      </c>
      <c r="B111" s="36">
        <v>0.75</v>
      </c>
      <c r="C111" s="54">
        <f t="shared" si="3"/>
        <v>11244.309375</v>
      </c>
      <c r="D111" s="55">
        <v>0.75</v>
      </c>
      <c r="E111" s="37">
        <f t="shared" si="4"/>
        <v>4497.72375</v>
      </c>
    </row>
    <row r="112" spans="1:5" ht="12.75">
      <c r="A112" s="35" t="s">
        <v>27</v>
      </c>
      <c r="B112" s="36">
        <v>0.75</v>
      </c>
      <c r="C112" s="54">
        <f t="shared" si="3"/>
        <v>12974.203125</v>
      </c>
      <c r="D112" s="55">
        <v>0.75</v>
      </c>
      <c r="E112" s="37">
        <f t="shared" si="4"/>
        <v>5189.681250000001</v>
      </c>
    </row>
    <row r="113" spans="1:5" ht="12.75">
      <c r="A113" s="35" t="s">
        <v>28</v>
      </c>
      <c r="B113" s="36">
        <v>0.75</v>
      </c>
      <c r="C113" s="54">
        <f t="shared" si="3"/>
        <v>15569.04375</v>
      </c>
      <c r="D113" s="55">
        <v>0.75</v>
      </c>
      <c r="E113" s="37">
        <f t="shared" si="4"/>
        <v>7784.521875</v>
      </c>
    </row>
    <row r="114" spans="1:5" ht="13.5" thickBot="1">
      <c r="A114" s="40" t="s">
        <v>29</v>
      </c>
      <c r="B114" s="41">
        <v>0.75</v>
      </c>
      <c r="C114" s="56">
        <f t="shared" si="3"/>
        <v>16433.990625</v>
      </c>
      <c r="D114" s="57">
        <v>0.75</v>
      </c>
      <c r="E114" s="42">
        <f t="shared" si="4"/>
        <v>8216.9953125</v>
      </c>
    </row>
    <row r="115" ht="13.5" thickTop="1"/>
    <row r="117" ht="12.75">
      <c r="A117" s="26" t="s">
        <v>56</v>
      </c>
    </row>
    <row r="118" spans="1:2" ht="12.75">
      <c r="A118" s="26"/>
      <c r="B118" t="s">
        <v>59</v>
      </c>
    </row>
    <row r="119" ht="13.5" thickBot="1">
      <c r="A119" s="26"/>
    </row>
    <row r="120" spans="2:5" ht="14.25" thickBot="1" thickTop="1">
      <c r="B120" s="4" t="s">
        <v>53</v>
      </c>
      <c r="C120" s="46"/>
      <c r="D120" s="47" t="s">
        <v>54</v>
      </c>
      <c r="E120" s="8"/>
    </row>
    <row r="121" spans="1:5" ht="13.5" thickTop="1">
      <c r="A121" s="29" t="s">
        <v>15</v>
      </c>
      <c r="B121" s="48" t="s">
        <v>16</v>
      </c>
      <c r="C121" s="49" t="s">
        <v>17</v>
      </c>
      <c r="D121" s="50" t="s">
        <v>16</v>
      </c>
      <c r="E121" s="51" t="s">
        <v>17</v>
      </c>
    </row>
    <row r="122" spans="1:5" ht="12.75">
      <c r="A122" s="32" t="s">
        <v>18</v>
      </c>
      <c r="B122" s="33" t="s">
        <v>60</v>
      </c>
      <c r="C122" s="52" t="s">
        <v>20</v>
      </c>
      <c r="D122" s="53" t="s">
        <v>55</v>
      </c>
      <c r="E122" s="34" t="s">
        <v>20</v>
      </c>
    </row>
    <row r="123" spans="1:5" ht="12.75">
      <c r="A123" s="35" t="s">
        <v>21</v>
      </c>
      <c r="B123" s="58">
        <v>0.375</v>
      </c>
      <c r="C123" s="54">
        <f aca="true" t="shared" si="5" ref="C123:C131">C28*B123</f>
        <v>1037.93625</v>
      </c>
      <c r="D123" s="59">
        <v>0.375</v>
      </c>
      <c r="E123" s="37">
        <f aca="true" t="shared" si="6" ref="E123:E131">C43*D123</f>
        <v>415.1745</v>
      </c>
    </row>
    <row r="124" spans="1:5" ht="12.75">
      <c r="A124" s="35" t="s">
        <v>22</v>
      </c>
      <c r="B124" s="58">
        <v>0.375</v>
      </c>
      <c r="C124" s="54">
        <f t="shared" si="5"/>
        <v>1470.4096875</v>
      </c>
      <c r="D124" s="59">
        <v>0.375</v>
      </c>
      <c r="E124" s="37">
        <f t="shared" si="6"/>
        <v>588.1638750000001</v>
      </c>
    </row>
    <row r="125" spans="1:5" ht="12.75">
      <c r="A125" s="35" t="s">
        <v>23</v>
      </c>
      <c r="B125" s="58">
        <v>0.375</v>
      </c>
      <c r="C125" s="54">
        <f t="shared" si="5"/>
        <v>2681.3353125</v>
      </c>
      <c r="D125" s="59">
        <v>0.375</v>
      </c>
      <c r="E125" s="37">
        <f t="shared" si="6"/>
        <v>1072.5341250000001</v>
      </c>
    </row>
    <row r="126" spans="1:5" ht="12.75">
      <c r="A126" s="35" t="s">
        <v>24</v>
      </c>
      <c r="B126" s="58">
        <v>0.375</v>
      </c>
      <c r="C126" s="54">
        <f t="shared" si="5"/>
        <v>3719.2715624999996</v>
      </c>
      <c r="D126" s="59">
        <v>0.375</v>
      </c>
      <c r="E126" s="37">
        <f t="shared" si="6"/>
        <v>1487.708625</v>
      </c>
    </row>
    <row r="127" spans="1:5" ht="12.75">
      <c r="A127" s="35" t="s">
        <v>25</v>
      </c>
      <c r="B127" s="58">
        <v>0.375</v>
      </c>
      <c r="C127" s="54">
        <f t="shared" si="5"/>
        <v>4757.207812500001</v>
      </c>
      <c r="D127" s="59">
        <v>0.375</v>
      </c>
      <c r="E127" s="37">
        <f t="shared" si="6"/>
        <v>1902.8831250000003</v>
      </c>
    </row>
    <row r="128" spans="1:5" ht="12.75">
      <c r="A128" s="35" t="s">
        <v>26</v>
      </c>
      <c r="B128" s="58">
        <v>0.375</v>
      </c>
      <c r="C128" s="54">
        <f t="shared" si="5"/>
        <v>5622.1546875</v>
      </c>
      <c r="D128" s="59">
        <v>0.375</v>
      </c>
      <c r="E128" s="37">
        <f t="shared" si="6"/>
        <v>2248.861875</v>
      </c>
    </row>
    <row r="129" spans="1:5" ht="12.75">
      <c r="A129" s="35" t="s">
        <v>27</v>
      </c>
      <c r="B129" s="58">
        <v>0.375</v>
      </c>
      <c r="C129" s="54">
        <f t="shared" si="5"/>
        <v>6487.1015625</v>
      </c>
      <c r="D129" s="59">
        <v>0.375</v>
      </c>
      <c r="E129" s="37">
        <f t="shared" si="6"/>
        <v>2594.8406250000003</v>
      </c>
    </row>
    <row r="130" spans="1:5" ht="12.75">
      <c r="A130" s="35" t="s">
        <v>28</v>
      </c>
      <c r="B130" s="58">
        <v>0.375</v>
      </c>
      <c r="C130" s="54">
        <f t="shared" si="5"/>
        <v>7784.521875</v>
      </c>
      <c r="D130" s="59">
        <v>0.375</v>
      </c>
      <c r="E130" s="37">
        <f t="shared" si="6"/>
        <v>3892.2609375</v>
      </c>
    </row>
    <row r="131" spans="1:5" ht="13.5" thickBot="1">
      <c r="A131" s="40" t="s">
        <v>29</v>
      </c>
      <c r="B131" s="60">
        <v>0.375</v>
      </c>
      <c r="C131" s="56">
        <f t="shared" si="5"/>
        <v>8216.9953125</v>
      </c>
      <c r="D131" s="61">
        <v>0.375</v>
      </c>
      <c r="E131" s="42">
        <f t="shared" si="6"/>
        <v>4108.49765625</v>
      </c>
    </row>
    <row r="132" ht="13.5" thickTop="1"/>
  </sheetData>
  <sheetProtection password="C66F" sheet="1" formatCells="0" selectLockedCells="1"/>
  <printOptions/>
  <pageMargins left="0.48" right="0.15748031496062992" top="0.17" bottom="0.56" header="0.28" footer="0.5118110236220472"/>
  <pageSetup horizontalDpi="300" verticalDpi="300" orientation="portrait" paperSize="9" scale="80" r:id="rId1"/>
  <headerFooter alignWithMargins="0">
    <oddFooter>&amp;RFeuille établie le &amp;D par M. Etienne BAUR</oddFooter>
  </headerFooter>
  <rowBreaks count="1" manualBreakCount="1">
    <brk id="8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4.8515625" style="0" customWidth="1"/>
    <col min="2" max="2" width="23.140625" style="0" customWidth="1"/>
    <col min="3" max="3" width="15.140625" style="0" customWidth="1"/>
    <col min="4" max="4" width="23.00390625" style="0" customWidth="1"/>
    <col min="5" max="5" width="13.8515625" style="0" customWidth="1"/>
  </cols>
  <sheetData>
    <row r="1" spans="1:2" ht="13.5" thickBot="1">
      <c r="A1" t="s">
        <v>1</v>
      </c>
      <c r="B1" t="s">
        <v>2</v>
      </c>
    </row>
    <row r="2" spans="1:5" ht="13.5" thickTop="1">
      <c r="A2" t="s">
        <v>3</v>
      </c>
      <c r="B2" t="s">
        <v>4</v>
      </c>
      <c r="D2" s="23" t="s">
        <v>11</v>
      </c>
      <c r="E2" s="62">
        <v>38172</v>
      </c>
    </row>
    <row r="3" spans="1:5" ht="12.75">
      <c r="A3" t="s">
        <v>5</v>
      </c>
      <c r="B3" t="s">
        <v>6</v>
      </c>
      <c r="D3" s="24" t="s">
        <v>12</v>
      </c>
      <c r="E3" s="25" t="str">
        <f>VLOOKUP(E2,Table2,2)</f>
        <v>Voir feuille "Elus après le 1-07-2004"</v>
      </c>
    </row>
    <row r="4" spans="4:5" ht="13.5" thickBot="1">
      <c r="D4" s="27" t="s">
        <v>14</v>
      </c>
      <c r="E4" s="28" t="str">
        <f>VLOOKUP(E2,Table2,5)</f>
        <v>Voir feuille "Elus après le 1-07-2004"</v>
      </c>
    </row>
    <row r="5" spans="4:5" ht="13.5" thickTop="1">
      <c r="D5" s="72"/>
      <c r="E5" s="73"/>
    </row>
    <row r="6" spans="1:5" ht="12.75">
      <c r="A6" s="26" t="s">
        <v>13</v>
      </c>
      <c r="D6" s="72"/>
      <c r="E6" s="73"/>
    </row>
    <row r="7" spans="1:5" ht="12.75">
      <c r="A7" s="26"/>
      <c r="D7" s="72"/>
      <c r="E7" s="73"/>
    </row>
    <row r="8" spans="1:5" ht="12.75">
      <c r="A8" t="s">
        <v>1</v>
      </c>
      <c r="B8" t="s">
        <v>61</v>
      </c>
      <c r="E8" s="73"/>
    </row>
    <row r="9" spans="1:5" ht="12.75">
      <c r="A9" t="s">
        <v>3</v>
      </c>
      <c r="B9" t="s">
        <v>62</v>
      </c>
      <c r="D9" s="72"/>
      <c r="E9" s="73"/>
    </row>
    <row r="10" spans="1:5" ht="12.75">
      <c r="A10" t="s">
        <v>3</v>
      </c>
      <c r="B10" t="s">
        <v>63</v>
      </c>
      <c r="D10" s="72"/>
      <c r="E10" s="73"/>
    </row>
    <row r="11" spans="1:5" ht="12.75">
      <c r="A11" t="s">
        <v>3</v>
      </c>
      <c r="B11" t="s">
        <v>73</v>
      </c>
      <c r="D11" s="72"/>
      <c r="E11" s="73"/>
    </row>
    <row r="12" spans="1:5" ht="12.75">
      <c r="A12" t="s">
        <v>68</v>
      </c>
      <c r="B12" t="s">
        <v>69</v>
      </c>
      <c r="D12" s="72"/>
      <c r="E12" s="73"/>
    </row>
    <row r="13" spans="4:5" ht="13.5" thickBot="1">
      <c r="D13" s="72"/>
      <c r="E13" s="73"/>
    </row>
    <row r="14" spans="1:5" ht="13.5" thickTop="1">
      <c r="A14" s="29" t="s">
        <v>15</v>
      </c>
      <c r="B14" s="30" t="s">
        <v>16</v>
      </c>
      <c r="C14" s="31" t="s">
        <v>17</v>
      </c>
      <c r="D14" s="72"/>
      <c r="E14" s="73"/>
    </row>
    <row r="15" spans="1:5" ht="12.75">
      <c r="A15" s="32" t="s">
        <v>18</v>
      </c>
      <c r="B15" s="33" t="s">
        <v>19</v>
      </c>
      <c r="C15" s="34"/>
      <c r="D15" s="72"/>
      <c r="E15" s="73"/>
    </row>
    <row r="16" spans="1:5" ht="12.75">
      <c r="A16" s="35" t="s">
        <v>21</v>
      </c>
      <c r="B16" s="36">
        <v>0.17</v>
      </c>
      <c r="C16" s="37" t="e">
        <f>E3*B16</f>
        <v>#VALUE!</v>
      </c>
      <c r="D16" s="72"/>
      <c r="E16" s="73"/>
    </row>
    <row r="17" spans="1:5" ht="12.75">
      <c r="A17" s="35" t="s">
        <v>22</v>
      </c>
      <c r="B17" s="36">
        <v>0.31</v>
      </c>
      <c r="C17" s="37" t="e">
        <f>E3*B17</f>
        <v>#VALUE!</v>
      </c>
      <c r="D17" s="72"/>
      <c r="E17" s="73"/>
    </row>
    <row r="18" spans="1:5" ht="12.75">
      <c r="A18" s="35" t="s">
        <v>23</v>
      </c>
      <c r="B18" s="36">
        <v>0.43</v>
      </c>
      <c r="C18" s="37" t="e">
        <f>E3*B18</f>
        <v>#VALUE!</v>
      </c>
      <c r="D18" s="72"/>
      <c r="E18" s="73"/>
    </row>
    <row r="19" spans="1:5" ht="12.75">
      <c r="A19" s="35" t="s">
        <v>24</v>
      </c>
      <c r="B19" s="36">
        <v>0.55</v>
      </c>
      <c r="C19" s="37" t="e">
        <f>E3*B19</f>
        <v>#VALUE!</v>
      </c>
      <c r="D19" s="72"/>
      <c r="E19" s="73"/>
    </row>
    <row r="20" spans="1:5" ht="12.75">
      <c r="A20" s="35" t="s">
        <v>25</v>
      </c>
      <c r="B20" s="36">
        <v>0.65</v>
      </c>
      <c r="C20" s="37" t="e">
        <f>E3*B20</f>
        <v>#VALUE!</v>
      </c>
      <c r="D20" s="72"/>
      <c r="E20" s="73"/>
    </row>
    <row r="21" spans="1:5" ht="12.75">
      <c r="A21" s="35" t="s">
        <v>26</v>
      </c>
      <c r="B21" s="36">
        <v>0.9</v>
      </c>
      <c r="C21" s="37" t="e">
        <f>E3*B21</f>
        <v>#VALUE!</v>
      </c>
      <c r="D21" s="72"/>
      <c r="E21" s="73"/>
    </row>
    <row r="22" spans="1:5" ht="12.75">
      <c r="A22" s="35" t="s">
        <v>27</v>
      </c>
      <c r="B22" s="36">
        <v>1.1</v>
      </c>
      <c r="C22" s="37" t="e">
        <f>E3*B22</f>
        <v>#VALUE!</v>
      </c>
      <c r="D22" s="72"/>
      <c r="E22" s="73"/>
    </row>
    <row r="23" spans="1:5" ht="12.75">
      <c r="A23" s="38" t="s">
        <v>57</v>
      </c>
      <c r="B23" s="39">
        <v>1.45</v>
      </c>
      <c r="C23" s="37" t="e">
        <f>E3*B23</f>
        <v>#VALUE!</v>
      </c>
      <c r="D23" s="72"/>
      <c r="E23" s="73"/>
    </row>
    <row r="24" spans="1:5" ht="13.5" thickBot="1">
      <c r="A24" s="40" t="s">
        <v>30</v>
      </c>
      <c r="B24" s="41">
        <v>1.45</v>
      </c>
      <c r="C24" s="42" t="e">
        <f>E3*B24</f>
        <v>#VALUE!</v>
      </c>
      <c r="D24" s="72"/>
      <c r="E24" s="73"/>
    </row>
    <row r="25" spans="1:5" ht="13.5" thickTop="1">
      <c r="A25" s="26"/>
      <c r="D25" s="72"/>
      <c r="E25" s="73"/>
    </row>
    <row r="26" spans="1:5" ht="12.75" hidden="1">
      <c r="A26" s="26" t="s">
        <v>70</v>
      </c>
      <c r="D26" s="72"/>
      <c r="E26" s="73"/>
    </row>
    <row r="27" ht="13.5" hidden="1" thickBot="1"/>
    <row r="28" spans="1:3" ht="13.5" hidden="1" thickTop="1">
      <c r="A28" s="29" t="s">
        <v>15</v>
      </c>
      <c r="B28" s="30" t="s">
        <v>16</v>
      </c>
      <c r="C28" s="31" t="s">
        <v>17</v>
      </c>
    </row>
    <row r="29" spans="1:3" ht="12.75" hidden="1">
      <c r="A29" s="32" t="s">
        <v>18</v>
      </c>
      <c r="B29" s="33" t="s">
        <v>19</v>
      </c>
      <c r="C29" s="34"/>
    </row>
    <row r="30" spans="1:3" ht="12.75" hidden="1">
      <c r="A30" s="35" t="s">
        <v>21</v>
      </c>
      <c r="B30" s="36">
        <v>0.12</v>
      </c>
      <c r="C30" s="37" t="e">
        <f>E3*B30</f>
        <v>#VALUE!</v>
      </c>
    </row>
    <row r="31" spans="1:3" ht="12.75" hidden="1">
      <c r="A31" s="35" t="s">
        <v>22</v>
      </c>
      <c r="B31" s="36">
        <v>0.17</v>
      </c>
      <c r="C31" s="37" t="e">
        <f>E3*B31</f>
        <v>#VALUE!</v>
      </c>
    </row>
    <row r="32" spans="1:3" ht="12.75" hidden="1">
      <c r="A32" s="35" t="s">
        <v>23</v>
      </c>
      <c r="B32" s="36">
        <v>0.31</v>
      </c>
      <c r="C32" s="37" t="e">
        <f>E3*B32</f>
        <v>#VALUE!</v>
      </c>
    </row>
    <row r="33" spans="1:3" ht="12.75" hidden="1">
      <c r="A33" s="35" t="s">
        <v>24</v>
      </c>
      <c r="B33" s="36">
        <v>0.43</v>
      </c>
      <c r="C33" s="37" t="e">
        <f>E3*B33</f>
        <v>#VALUE!</v>
      </c>
    </row>
    <row r="34" spans="1:3" ht="12.75" hidden="1">
      <c r="A34" s="35" t="s">
        <v>25</v>
      </c>
      <c r="B34" s="36">
        <v>0.55</v>
      </c>
      <c r="C34" s="37" t="e">
        <f>E3*B34</f>
        <v>#VALUE!</v>
      </c>
    </row>
    <row r="35" spans="1:3" ht="12.75" hidden="1">
      <c r="A35" s="35" t="s">
        <v>26</v>
      </c>
      <c r="B35" s="36">
        <v>0.65</v>
      </c>
      <c r="C35" s="37" t="e">
        <f>E3*B35</f>
        <v>#VALUE!</v>
      </c>
    </row>
    <row r="36" spans="1:3" ht="12.75" hidden="1">
      <c r="A36" s="35" t="s">
        <v>27</v>
      </c>
      <c r="B36" s="36">
        <v>0.75</v>
      </c>
      <c r="C36" s="37" t="e">
        <f>E3*B36</f>
        <v>#VALUE!</v>
      </c>
    </row>
    <row r="37" spans="1:3" ht="12.75" hidden="1">
      <c r="A37" s="35" t="s">
        <v>28</v>
      </c>
      <c r="B37" s="36">
        <v>0.9</v>
      </c>
      <c r="C37" s="37" t="e">
        <f>E3*B37</f>
        <v>#VALUE!</v>
      </c>
    </row>
    <row r="38" spans="1:3" ht="12.75" hidden="1">
      <c r="A38" s="38" t="s">
        <v>29</v>
      </c>
      <c r="B38" s="39">
        <v>0.95</v>
      </c>
      <c r="C38" s="37" t="e">
        <f>E3*B38</f>
        <v>#VALUE!</v>
      </c>
    </row>
    <row r="39" spans="1:3" ht="13.5" hidden="1" thickBot="1">
      <c r="A39" s="40" t="s">
        <v>30</v>
      </c>
      <c r="B39" s="41">
        <v>1.15</v>
      </c>
      <c r="C39" s="42" t="e">
        <f>E3*B39</f>
        <v>#VALUE!</v>
      </c>
    </row>
    <row r="40" ht="13.5" hidden="1" thickTop="1"/>
    <row r="41" ht="12.75">
      <c r="A41" s="26" t="s">
        <v>31</v>
      </c>
    </row>
    <row r="42" ht="13.5" thickBot="1"/>
    <row r="43" spans="1:3" ht="13.5" thickTop="1">
      <c r="A43" s="29" t="s">
        <v>15</v>
      </c>
      <c r="B43" s="30" t="s">
        <v>16</v>
      </c>
      <c r="C43" s="31" t="s">
        <v>17</v>
      </c>
    </row>
    <row r="44" spans="1:3" ht="12.75">
      <c r="A44" s="32" t="s">
        <v>18</v>
      </c>
      <c r="B44" s="33" t="s">
        <v>19</v>
      </c>
      <c r="C44" s="34"/>
    </row>
    <row r="45" spans="1:3" ht="12.75">
      <c r="A45" s="35" t="s">
        <v>21</v>
      </c>
      <c r="B45" s="84">
        <v>0.066</v>
      </c>
      <c r="C45" s="37" t="e">
        <f>E3*B45</f>
        <v>#VALUE!</v>
      </c>
    </row>
    <row r="46" spans="1:3" ht="12.75">
      <c r="A46" s="35" t="s">
        <v>22</v>
      </c>
      <c r="B46" s="84">
        <v>0.0825</v>
      </c>
      <c r="C46" s="37" t="e">
        <f>E3*B46</f>
        <v>#VALUE!</v>
      </c>
    </row>
    <row r="47" spans="1:3" ht="12.75">
      <c r="A47" s="35" t="s">
        <v>23</v>
      </c>
      <c r="B47" s="84">
        <v>0.165</v>
      </c>
      <c r="C47" s="37" t="e">
        <f>E3*B47</f>
        <v>#VALUE!</v>
      </c>
    </row>
    <row r="48" spans="1:3" ht="12.75">
      <c r="A48" s="35" t="s">
        <v>24</v>
      </c>
      <c r="B48" s="84">
        <v>0.22</v>
      </c>
      <c r="C48" s="37" t="e">
        <f>E3*B48</f>
        <v>#VALUE!</v>
      </c>
    </row>
    <row r="49" spans="1:3" ht="12.75">
      <c r="A49" s="35" t="s">
        <v>25</v>
      </c>
      <c r="B49" s="84">
        <v>0.275</v>
      </c>
      <c r="C49" s="37" t="e">
        <f>E3*B49</f>
        <v>#VALUE!</v>
      </c>
    </row>
    <row r="50" spans="1:3" ht="12.75">
      <c r="A50" s="35" t="s">
        <v>26</v>
      </c>
      <c r="B50" s="84">
        <v>0.33</v>
      </c>
      <c r="C50" s="37" t="e">
        <f>E3*B50</f>
        <v>#VALUE!</v>
      </c>
    </row>
    <row r="51" spans="1:3" ht="12.75">
      <c r="A51" s="35" t="s">
        <v>27</v>
      </c>
      <c r="B51" s="84">
        <v>0.44</v>
      </c>
      <c r="C51" s="37" t="e">
        <f>E3*B51</f>
        <v>#VALUE!</v>
      </c>
    </row>
    <row r="52" spans="1:3" ht="12.75">
      <c r="A52" s="35" t="s">
        <v>28</v>
      </c>
      <c r="B52" s="84">
        <v>0.66</v>
      </c>
      <c r="C52" s="37" t="e">
        <f>E3*B52</f>
        <v>#VALUE!</v>
      </c>
    </row>
    <row r="53" spans="1:3" ht="13.5" thickBot="1">
      <c r="A53" s="40" t="s">
        <v>29</v>
      </c>
      <c r="B53" s="85">
        <v>0.725</v>
      </c>
      <c r="C53" s="42" t="e">
        <f>E3*B53</f>
        <v>#VALUE!</v>
      </c>
    </row>
    <row r="54" ht="13.5" thickTop="1"/>
    <row r="55" ht="12.75">
      <c r="A55" s="26" t="s">
        <v>33</v>
      </c>
    </row>
    <row r="56" ht="13.5" thickBot="1"/>
    <row r="57" spans="1:3" ht="13.5" thickTop="1">
      <c r="A57" s="29" t="s">
        <v>15</v>
      </c>
      <c r="B57" s="30" t="s">
        <v>16</v>
      </c>
      <c r="C57" s="31" t="s">
        <v>17</v>
      </c>
    </row>
    <row r="58" spans="1:3" ht="12.75">
      <c r="A58" s="32" t="s">
        <v>18</v>
      </c>
      <c r="B58" s="33" t="s">
        <v>19</v>
      </c>
      <c r="C58" s="34"/>
    </row>
    <row r="59" spans="1:4" ht="12.75">
      <c r="A59" s="35" t="s">
        <v>34</v>
      </c>
      <c r="B59" s="36">
        <v>0.4</v>
      </c>
      <c r="C59" s="43" t="e">
        <f>E3*B59</f>
        <v>#VALUE!</v>
      </c>
      <c r="D59" s="70"/>
    </row>
    <row r="60" spans="1:5" ht="12.75">
      <c r="A60" s="35" t="s">
        <v>35</v>
      </c>
      <c r="B60" s="36">
        <v>0.5</v>
      </c>
      <c r="C60" s="43" t="e">
        <f>E3*B60</f>
        <v>#VALUE!</v>
      </c>
      <c r="D60" s="70"/>
      <c r="E60" s="44"/>
    </row>
    <row r="61" spans="1:4" ht="12.75">
      <c r="A61" s="35" t="s">
        <v>36</v>
      </c>
      <c r="B61" s="36">
        <v>0.6</v>
      </c>
      <c r="C61" s="43" t="e">
        <f>E3*B61</f>
        <v>#VALUE!</v>
      </c>
      <c r="D61" s="70"/>
    </row>
    <row r="62" spans="1:4" ht="12.75">
      <c r="A62" s="35" t="s">
        <v>37</v>
      </c>
      <c r="B62" s="36">
        <v>0.65</v>
      </c>
      <c r="C62" s="43" t="e">
        <f>E3*B62</f>
        <v>#VALUE!</v>
      </c>
      <c r="D62" s="70"/>
    </row>
    <row r="63" spans="1:4" ht="13.5" thickBot="1">
      <c r="A63" s="40" t="s">
        <v>38</v>
      </c>
      <c r="B63" s="41">
        <v>0.7</v>
      </c>
      <c r="C63" s="45" t="e">
        <f>E3*B63</f>
        <v>#VALUE!</v>
      </c>
      <c r="D63" s="70"/>
    </row>
    <row r="64" ht="13.5" thickTop="1"/>
    <row r="65" spans="1:4" ht="12.75">
      <c r="A65" t="s">
        <v>39</v>
      </c>
      <c r="D65" s="22" t="e">
        <f>E3*145%</f>
        <v>#VALUE!</v>
      </c>
    </row>
    <row r="66" spans="1:5" ht="12.75">
      <c r="A66" t="s">
        <v>40</v>
      </c>
      <c r="C66" t="s">
        <v>72</v>
      </c>
      <c r="D66" s="22" t="e">
        <f>C60*140%</f>
        <v>#VALUE!</v>
      </c>
      <c r="E66" s="44" t="s">
        <v>74</v>
      </c>
    </row>
    <row r="67" spans="1:5" ht="12.75">
      <c r="A67" t="s">
        <v>42</v>
      </c>
      <c r="C67" t="s">
        <v>43</v>
      </c>
      <c r="D67" s="22" t="e">
        <f>C60*110%</f>
        <v>#VALUE!</v>
      </c>
      <c r="E67" s="44" t="s">
        <v>74</v>
      </c>
    </row>
    <row r="69" ht="12.75">
      <c r="A69" s="26" t="s">
        <v>44</v>
      </c>
    </row>
    <row r="70" ht="13.5" thickBot="1"/>
    <row r="71" spans="1:3" ht="13.5" thickTop="1">
      <c r="A71" s="29" t="s">
        <v>15</v>
      </c>
      <c r="B71" s="30" t="s">
        <v>16</v>
      </c>
      <c r="C71" s="31" t="s">
        <v>17</v>
      </c>
    </row>
    <row r="72" spans="1:3" ht="12.75">
      <c r="A72" s="32" t="s">
        <v>18</v>
      </c>
      <c r="B72" s="33" t="s">
        <v>19</v>
      </c>
      <c r="C72" s="34"/>
    </row>
    <row r="73" spans="1:4" ht="12.75">
      <c r="A73" s="35" t="s">
        <v>45</v>
      </c>
      <c r="B73" s="36">
        <v>0.4</v>
      </c>
      <c r="C73" s="43" t="e">
        <f>E3*B73</f>
        <v>#VALUE!</v>
      </c>
      <c r="D73" s="24"/>
    </row>
    <row r="74" spans="1:4" ht="12.75">
      <c r="A74" s="35" t="s">
        <v>46</v>
      </c>
      <c r="B74" s="36">
        <v>0.5</v>
      </c>
      <c r="C74" s="43" t="e">
        <f>E3*B74</f>
        <v>#VALUE!</v>
      </c>
      <c r="D74" s="24"/>
    </row>
    <row r="75" spans="1:4" ht="12.75">
      <c r="A75" s="67" t="s">
        <v>47</v>
      </c>
      <c r="B75" s="68">
        <v>0.6</v>
      </c>
      <c r="C75" s="69" t="e">
        <f>E3*B75</f>
        <v>#VALUE!</v>
      </c>
      <c r="D75" s="71"/>
    </row>
    <row r="76" spans="1:4" ht="13.5" thickBot="1">
      <c r="A76" s="40" t="s">
        <v>48</v>
      </c>
      <c r="B76" s="41">
        <v>0.7</v>
      </c>
      <c r="C76" s="45" t="e">
        <f>E3*B76</f>
        <v>#VALUE!</v>
      </c>
      <c r="D76" s="24"/>
    </row>
    <row r="77" ht="13.5" thickTop="1"/>
    <row r="78" spans="1:4" ht="12.75">
      <c r="A78" t="s">
        <v>49</v>
      </c>
      <c r="D78" s="22" t="e">
        <f>E3*145%</f>
        <v>#VALUE!</v>
      </c>
    </row>
    <row r="79" spans="1:5" ht="12.75">
      <c r="A79" t="s">
        <v>40</v>
      </c>
      <c r="C79" t="s">
        <v>50</v>
      </c>
      <c r="D79" s="22" t="e">
        <f>C75*140%</f>
        <v>#VALUE!</v>
      </c>
      <c r="E79" s="44" t="s">
        <v>75</v>
      </c>
    </row>
    <row r="80" spans="1:5" ht="12.75">
      <c r="A80" t="s">
        <v>42</v>
      </c>
      <c r="C80" t="s">
        <v>51</v>
      </c>
      <c r="D80" s="22" t="e">
        <f>C75*110%</f>
        <v>#VALUE!</v>
      </c>
      <c r="E80" s="44" t="s">
        <v>75</v>
      </c>
    </row>
    <row r="85" ht="12.75">
      <c r="A85" s="26" t="s">
        <v>58</v>
      </c>
    </row>
    <row r="86" spans="1:2" ht="12.75">
      <c r="A86" s="26"/>
      <c r="B86" t="s">
        <v>59</v>
      </c>
    </row>
    <row r="87" ht="13.5" thickBot="1">
      <c r="A87" s="26"/>
    </row>
    <row r="88" spans="2:5" ht="14.25" thickBot="1" thickTop="1">
      <c r="B88" s="4" t="s">
        <v>53</v>
      </c>
      <c r="C88" s="46"/>
      <c r="D88" s="47" t="s">
        <v>54</v>
      </c>
      <c r="E88" s="8"/>
    </row>
    <row r="89" spans="1:5" ht="13.5" thickTop="1">
      <c r="A89" s="29" t="s">
        <v>15</v>
      </c>
      <c r="B89" s="48" t="s">
        <v>16</v>
      </c>
      <c r="C89" s="49" t="s">
        <v>17</v>
      </c>
      <c r="D89" s="50" t="s">
        <v>16</v>
      </c>
      <c r="E89" s="51" t="s">
        <v>17</v>
      </c>
    </row>
    <row r="90" spans="1:5" ht="12.75">
      <c r="A90" s="32" t="s">
        <v>18</v>
      </c>
      <c r="B90" s="33" t="s">
        <v>60</v>
      </c>
      <c r="C90" s="52"/>
      <c r="D90" s="53"/>
      <c r="E90" s="34"/>
    </row>
    <row r="91" spans="1:5" ht="12.75">
      <c r="A91" s="35" t="s">
        <v>21</v>
      </c>
      <c r="B91" s="36">
        <v>1</v>
      </c>
      <c r="C91" s="54" t="e">
        <f>C30</f>
        <v>#VALUE!</v>
      </c>
      <c r="D91" s="55">
        <v>1</v>
      </c>
      <c r="E91" s="37" t="e">
        <f>C91*40%</f>
        <v>#VALUE!</v>
      </c>
    </row>
    <row r="92" spans="1:5" ht="12.75">
      <c r="A92" s="35" t="s">
        <v>22</v>
      </c>
      <c r="B92" s="36">
        <v>1</v>
      </c>
      <c r="C92" s="54" t="e">
        <f aca="true" t="shared" si="0" ref="C92:C99">C31</f>
        <v>#VALUE!</v>
      </c>
      <c r="D92" s="55">
        <v>1</v>
      </c>
      <c r="E92" s="37" t="e">
        <f aca="true" t="shared" si="1" ref="E92:E97">C92*40%</f>
        <v>#VALUE!</v>
      </c>
    </row>
    <row r="93" spans="1:5" ht="12.75">
      <c r="A93" s="35" t="s">
        <v>23</v>
      </c>
      <c r="B93" s="36">
        <v>1</v>
      </c>
      <c r="C93" s="54" t="e">
        <f t="shared" si="0"/>
        <v>#VALUE!</v>
      </c>
      <c r="D93" s="55">
        <v>1</v>
      </c>
      <c r="E93" s="37" t="e">
        <f t="shared" si="1"/>
        <v>#VALUE!</v>
      </c>
    </row>
    <row r="94" spans="1:5" ht="12.75">
      <c r="A94" s="35" t="s">
        <v>24</v>
      </c>
      <c r="B94" s="36">
        <v>1</v>
      </c>
      <c r="C94" s="54" t="e">
        <f t="shared" si="0"/>
        <v>#VALUE!</v>
      </c>
      <c r="D94" s="55">
        <v>1</v>
      </c>
      <c r="E94" s="37" t="e">
        <f t="shared" si="1"/>
        <v>#VALUE!</v>
      </c>
    </row>
    <row r="95" spans="1:5" ht="12.75">
      <c r="A95" s="35" t="s">
        <v>25</v>
      </c>
      <c r="B95" s="36">
        <v>1</v>
      </c>
      <c r="C95" s="54" t="e">
        <f t="shared" si="0"/>
        <v>#VALUE!</v>
      </c>
      <c r="D95" s="55">
        <v>1</v>
      </c>
      <c r="E95" s="37" t="e">
        <f t="shared" si="1"/>
        <v>#VALUE!</v>
      </c>
    </row>
    <row r="96" spans="1:5" ht="12.75">
      <c r="A96" s="35" t="s">
        <v>26</v>
      </c>
      <c r="B96" s="36">
        <v>1</v>
      </c>
      <c r="C96" s="54" t="e">
        <f t="shared" si="0"/>
        <v>#VALUE!</v>
      </c>
      <c r="D96" s="55">
        <v>1</v>
      </c>
      <c r="E96" s="37" t="e">
        <f t="shared" si="1"/>
        <v>#VALUE!</v>
      </c>
    </row>
    <row r="97" spans="1:5" ht="12.75">
      <c r="A97" s="35" t="s">
        <v>27</v>
      </c>
      <c r="B97" s="36">
        <v>1</v>
      </c>
      <c r="C97" s="54" t="e">
        <f t="shared" si="0"/>
        <v>#VALUE!</v>
      </c>
      <c r="D97" s="55">
        <v>1</v>
      </c>
      <c r="E97" s="37" t="e">
        <f t="shared" si="1"/>
        <v>#VALUE!</v>
      </c>
    </row>
    <row r="98" spans="1:5" ht="12.75">
      <c r="A98" s="35" t="s">
        <v>28</v>
      </c>
      <c r="B98" s="36">
        <v>1</v>
      </c>
      <c r="C98" s="54" t="e">
        <f t="shared" si="0"/>
        <v>#VALUE!</v>
      </c>
      <c r="D98" s="55">
        <v>1</v>
      </c>
      <c r="E98" s="37" t="e">
        <f>C98*50%</f>
        <v>#VALUE!</v>
      </c>
    </row>
    <row r="99" spans="1:5" ht="13.5" thickBot="1">
      <c r="A99" s="40" t="s">
        <v>29</v>
      </c>
      <c r="B99" s="41">
        <v>1</v>
      </c>
      <c r="C99" s="42" t="e">
        <f t="shared" si="0"/>
        <v>#VALUE!</v>
      </c>
      <c r="D99" s="86">
        <v>1</v>
      </c>
      <c r="E99" s="42" t="e">
        <f>C99*50%</f>
        <v>#VALUE!</v>
      </c>
    </row>
    <row r="100" ht="13.5" thickTop="1"/>
    <row r="102" ht="12.75">
      <c r="A102" s="26" t="s">
        <v>52</v>
      </c>
    </row>
    <row r="103" spans="1:2" ht="12.75">
      <c r="A103" s="26"/>
      <c r="B103" t="s">
        <v>59</v>
      </c>
    </row>
    <row r="104" ht="13.5" thickBot="1">
      <c r="A104" s="26"/>
    </row>
    <row r="105" spans="2:5" ht="14.25" thickBot="1" thickTop="1">
      <c r="B105" s="4" t="s">
        <v>53</v>
      </c>
      <c r="C105" s="46"/>
      <c r="D105" s="47" t="s">
        <v>54</v>
      </c>
      <c r="E105" s="8"/>
    </row>
    <row r="106" spans="1:5" ht="13.5" thickTop="1">
      <c r="A106" s="29" t="s">
        <v>15</v>
      </c>
      <c r="B106" s="48" t="s">
        <v>16</v>
      </c>
      <c r="C106" s="49" t="s">
        <v>17</v>
      </c>
      <c r="D106" s="50" t="s">
        <v>16</v>
      </c>
      <c r="E106" s="51" t="s">
        <v>17</v>
      </c>
    </row>
    <row r="107" spans="1:5" ht="12.75">
      <c r="A107" s="32" t="s">
        <v>18</v>
      </c>
      <c r="B107" s="33" t="s">
        <v>60</v>
      </c>
      <c r="C107" s="52"/>
      <c r="D107" s="53" t="s">
        <v>55</v>
      </c>
      <c r="E107" s="34"/>
    </row>
    <row r="108" spans="1:5" ht="12.75">
      <c r="A108" s="35" t="s">
        <v>21</v>
      </c>
      <c r="B108" s="36">
        <v>0.75</v>
      </c>
      <c r="C108" s="54" t="e">
        <f>C30*B108</f>
        <v>#VALUE!</v>
      </c>
      <c r="D108" s="55">
        <v>0.75</v>
      </c>
      <c r="E108" s="37" t="e">
        <f>C30*40%*D108</f>
        <v>#VALUE!</v>
      </c>
    </row>
    <row r="109" spans="1:5" ht="12.75">
      <c r="A109" s="35" t="s">
        <v>22</v>
      </c>
      <c r="B109" s="36">
        <v>0.75</v>
      </c>
      <c r="C109" s="54" t="e">
        <f aca="true" t="shared" si="2" ref="C109:C116">C31*B109</f>
        <v>#VALUE!</v>
      </c>
      <c r="D109" s="55">
        <v>0.75</v>
      </c>
      <c r="E109" s="37" t="e">
        <f aca="true" t="shared" si="3" ref="E109:E114">C31*40%*D109</f>
        <v>#VALUE!</v>
      </c>
    </row>
    <row r="110" spans="1:5" ht="12.75">
      <c r="A110" s="35" t="s">
        <v>23</v>
      </c>
      <c r="B110" s="36">
        <v>0.75</v>
      </c>
      <c r="C110" s="54" t="e">
        <f t="shared" si="2"/>
        <v>#VALUE!</v>
      </c>
      <c r="D110" s="55">
        <v>0.75</v>
      </c>
      <c r="E110" s="37" t="e">
        <f t="shared" si="3"/>
        <v>#VALUE!</v>
      </c>
    </row>
    <row r="111" spans="1:5" ht="12.75">
      <c r="A111" s="35" t="s">
        <v>24</v>
      </c>
      <c r="B111" s="36">
        <v>0.75</v>
      </c>
      <c r="C111" s="54" t="e">
        <f t="shared" si="2"/>
        <v>#VALUE!</v>
      </c>
      <c r="D111" s="55">
        <v>0.75</v>
      </c>
      <c r="E111" s="37" t="e">
        <f t="shared" si="3"/>
        <v>#VALUE!</v>
      </c>
    </row>
    <row r="112" spans="1:5" ht="12.75">
      <c r="A112" s="35" t="s">
        <v>25</v>
      </c>
      <c r="B112" s="36">
        <v>0.75</v>
      </c>
      <c r="C112" s="54" t="e">
        <f t="shared" si="2"/>
        <v>#VALUE!</v>
      </c>
      <c r="D112" s="55">
        <v>0.75</v>
      </c>
      <c r="E112" s="37" t="e">
        <f t="shared" si="3"/>
        <v>#VALUE!</v>
      </c>
    </row>
    <row r="113" spans="1:5" ht="12.75">
      <c r="A113" s="35" t="s">
        <v>26</v>
      </c>
      <c r="B113" s="36">
        <v>0.75</v>
      </c>
      <c r="C113" s="54" t="e">
        <f t="shared" si="2"/>
        <v>#VALUE!</v>
      </c>
      <c r="D113" s="55">
        <v>0.75</v>
      </c>
      <c r="E113" s="37" t="e">
        <f t="shared" si="3"/>
        <v>#VALUE!</v>
      </c>
    </row>
    <row r="114" spans="1:5" ht="12.75">
      <c r="A114" s="35" t="s">
        <v>27</v>
      </c>
      <c r="B114" s="36">
        <v>0.75</v>
      </c>
      <c r="C114" s="54" t="e">
        <f t="shared" si="2"/>
        <v>#VALUE!</v>
      </c>
      <c r="D114" s="55">
        <v>0.75</v>
      </c>
      <c r="E114" s="37" t="e">
        <f t="shared" si="3"/>
        <v>#VALUE!</v>
      </c>
    </row>
    <row r="115" spans="1:5" ht="12.75">
      <c r="A115" s="35" t="s">
        <v>28</v>
      </c>
      <c r="B115" s="36">
        <v>0.75</v>
      </c>
      <c r="C115" s="54" t="e">
        <f t="shared" si="2"/>
        <v>#VALUE!</v>
      </c>
      <c r="D115" s="55">
        <v>0.75</v>
      </c>
      <c r="E115" s="37" t="e">
        <f>C115*50%</f>
        <v>#VALUE!</v>
      </c>
    </row>
    <row r="116" spans="1:5" ht="13.5" thickBot="1">
      <c r="A116" s="40" t="s">
        <v>29</v>
      </c>
      <c r="B116" s="41">
        <v>0.75</v>
      </c>
      <c r="C116" s="56" t="e">
        <f t="shared" si="2"/>
        <v>#VALUE!</v>
      </c>
      <c r="D116" s="57">
        <v>0.75</v>
      </c>
      <c r="E116" s="56" t="e">
        <f>C116*50%</f>
        <v>#VALUE!</v>
      </c>
    </row>
    <row r="117" ht="13.5" thickTop="1"/>
    <row r="119" ht="12.75">
      <c r="A119" s="26" t="s">
        <v>56</v>
      </c>
    </row>
    <row r="120" spans="1:2" ht="12.75">
      <c r="A120" s="26"/>
      <c r="B120" t="s">
        <v>59</v>
      </c>
    </row>
    <row r="121" ht="13.5" thickBot="1">
      <c r="A121" s="26"/>
    </row>
    <row r="122" spans="2:5" ht="14.25" thickBot="1" thickTop="1">
      <c r="B122" s="4" t="s">
        <v>53</v>
      </c>
      <c r="C122" s="46"/>
      <c r="D122" s="47" t="s">
        <v>54</v>
      </c>
      <c r="E122" s="8"/>
    </row>
    <row r="123" spans="1:5" ht="13.5" thickTop="1">
      <c r="A123" s="29" t="s">
        <v>15</v>
      </c>
      <c r="B123" s="48" t="s">
        <v>16</v>
      </c>
      <c r="C123" s="49" t="s">
        <v>17</v>
      </c>
      <c r="D123" s="50" t="s">
        <v>16</v>
      </c>
      <c r="E123" s="51" t="s">
        <v>17</v>
      </c>
    </row>
    <row r="124" spans="1:5" ht="12.75">
      <c r="A124" s="32" t="s">
        <v>18</v>
      </c>
      <c r="B124" s="33" t="s">
        <v>60</v>
      </c>
      <c r="C124" s="52"/>
      <c r="D124" s="53" t="s">
        <v>55</v>
      </c>
      <c r="E124" s="34"/>
    </row>
    <row r="125" spans="1:5" ht="12.75">
      <c r="A125" s="35" t="s">
        <v>21</v>
      </c>
      <c r="B125" s="58">
        <v>0.375</v>
      </c>
      <c r="C125" s="54" t="e">
        <f>C30*B125</f>
        <v>#VALUE!</v>
      </c>
      <c r="D125" s="59">
        <v>0.375</v>
      </c>
      <c r="E125" s="37" t="e">
        <f>C30*40%*D125</f>
        <v>#VALUE!</v>
      </c>
    </row>
    <row r="126" spans="1:5" ht="12.75">
      <c r="A126" s="35" t="s">
        <v>22</v>
      </c>
      <c r="B126" s="58">
        <v>0.375</v>
      </c>
      <c r="C126" s="54" t="e">
        <f aca="true" t="shared" si="4" ref="C126:C133">C31*B126</f>
        <v>#VALUE!</v>
      </c>
      <c r="D126" s="59">
        <v>0.375</v>
      </c>
      <c r="E126" s="37" t="e">
        <f aca="true" t="shared" si="5" ref="E126:E131">C31*40%*D126</f>
        <v>#VALUE!</v>
      </c>
    </row>
    <row r="127" spans="1:5" ht="12.75">
      <c r="A127" s="35" t="s">
        <v>23</v>
      </c>
      <c r="B127" s="58">
        <v>0.375</v>
      </c>
      <c r="C127" s="54" t="e">
        <f t="shared" si="4"/>
        <v>#VALUE!</v>
      </c>
      <c r="D127" s="59">
        <v>0.375</v>
      </c>
      <c r="E127" s="37" t="e">
        <f t="shared" si="5"/>
        <v>#VALUE!</v>
      </c>
    </row>
    <row r="128" spans="1:5" ht="12.75">
      <c r="A128" s="35" t="s">
        <v>24</v>
      </c>
      <c r="B128" s="58">
        <v>0.375</v>
      </c>
      <c r="C128" s="54" t="e">
        <f t="shared" si="4"/>
        <v>#VALUE!</v>
      </c>
      <c r="D128" s="59">
        <v>0.375</v>
      </c>
      <c r="E128" s="37" t="e">
        <f t="shared" si="5"/>
        <v>#VALUE!</v>
      </c>
    </row>
    <row r="129" spans="1:5" ht="12.75">
      <c r="A129" s="35" t="s">
        <v>25</v>
      </c>
      <c r="B129" s="58">
        <v>0.375</v>
      </c>
      <c r="C129" s="54" t="e">
        <f t="shared" si="4"/>
        <v>#VALUE!</v>
      </c>
      <c r="D129" s="59">
        <v>0.375</v>
      </c>
      <c r="E129" s="37" t="e">
        <f t="shared" si="5"/>
        <v>#VALUE!</v>
      </c>
    </row>
    <row r="130" spans="1:5" ht="12.75">
      <c r="A130" s="35" t="s">
        <v>26</v>
      </c>
      <c r="B130" s="58">
        <v>0.375</v>
      </c>
      <c r="C130" s="54" t="e">
        <f t="shared" si="4"/>
        <v>#VALUE!</v>
      </c>
      <c r="D130" s="59">
        <v>0.375</v>
      </c>
      <c r="E130" s="37" t="e">
        <f t="shared" si="5"/>
        <v>#VALUE!</v>
      </c>
    </row>
    <row r="131" spans="1:5" ht="12.75">
      <c r="A131" s="35" t="s">
        <v>27</v>
      </c>
      <c r="B131" s="58">
        <v>0.375</v>
      </c>
      <c r="C131" s="54" t="e">
        <f t="shared" si="4"/>
        <v>#VALUE!</v>
      </c>
      <c r="D131" s="59">
        <v>0.375</v>
      </c>
      <c r="E131" s="37" t="e">
        <f t="shared" si="5"/>
        <v>#VALUE!</v>
      </c>
    </row>
    <row r="132" spans="1:5" ht="12.75">
      <c r="A132" s="35" t="s">
        <v>28</v>
      </c>
      <c r="B132" s="58">
        <v>0.375</v>
      </c>
      <c r="C132" s="54" t="e">
        <f t="shared" si="4"/>
        <v>#VALUE!</v>
      </c>
      <c r="D132" s="59">
        <v>0.375</v>
      </c>
      <c r="E132" s="37" t="e">
        <f>C132*50%</f>
        <v>#VALUE!</v>
      </c>
    </row>
    <row r="133" spans="1:5" ht="13.5" thickBot="1">
      <c r="A133" s="40" t="s">
        <v>29</v>
      </c>
      <c r="B133" s="60">
        <v>0.375</v>
      </c>
      <c r="C133" s="56" t="e">
        <f t="shared" si="4"/>
        <v>#VALUE!</v>
      </c>
      <c r="D133" s="61">
        <v>0.375</v>
      </c>
      <c r="E133" s="56" t="e">
        <f>C133*50%</f>
        <v>#VALUE!</v>
      </c>
    </row>
    <row r="134" ht="13.5" thickTop="1"/>
  </sheetData>
  <sheetProtection password="C66F" sheet="1" selectLockedCells="1"/>
  <printOptions/>
  <pageMargins left="0.48" right="0.15748031496062992" top="0.17" bottom="0.56" header="0.28" footer="0.5118110236220472"/>
  <pageSetup horizontalDpi="300" verticalDpi="300" orientation="portrait" paperSize="9" scale="80" r:id="rId1"/>
  <headerFooter alignWithMargins="0">
    <oddFooter>&amp;RFeuille établie le &amp;D par M. Etienne BAUR</oddFooter>
  </headerFooter>
  <rowBreaks count="1" manualBreakCount="1">
    <brk id="8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E2" sqref="E2"/>
    </sheetView>
  </sheetViews>
  <sheetFormatPr defaultColWidth="11.421875" defaultRowHeight="12.75"/>
  <cols>
    <col min="1" max="1" width="24.8515625" style="0" customWidth="1"/>
    <col min="2" max="2" width="23.140625" style="0" customWidth="1"/>
    <col min="3" max="3" width="15.140625" style="0" customWidth="1"/>
    <col min="4" max="4" width="23.00390625" style="0" customWidth="1"/>
    <col min="5" max="5" width="13.8515625" style="0" customWidth="1"/>
  </cols>
  <sheetData>
    <row r="1" spans="1:2" ht="13.5" thickBot="1">
      <c r="A1" t="s">
        <v>1</v>
      </c>
      <c r="B1" t="s">
        <v>2</v>
      </c>
    </row>
    <row r="2" spans="1:6" ht="13.5" thickTop="1">
      <c r="A2" t="s">
        <v>3</v>
      </c>
      <c r="B2" t="s">
        <v>4</v>
      </c>
      <c r="D2" s="23" t="s">
        <v>11</v>
      </c>
      <c r="E2" s="62">
        <v>45108</v>
      </c>
      <c r="F2" s="106" t="s">
        <v>95</v>
      </c>
    </row>
    <row r="3" spans="1:5" ht="12.75">
      <c r="A3" t="s">
        <v>3</v>
      </c>
      <c r="B3" t="s">
        <v>77</v>
      </c>
      <c r="D3" s="24" t="s">
        <v>97</v>
      </c>
      <c r="E3" s="25">
        <f>VLOOKUP(E2,Table3,2)</f>
        <v>4085.91</v>
      </c>
    </row>
    <row r="4" spans="4:5" ht="12.75">
      <c r="D4" s="24" t="s">
        <v>14</v>
      </c>
      <c r="E4" s="25">
        <f>VLOOKUP(E2,Table3,5)</f>
        <v>8861.01</v>
      </c>
    </row>
    <row r="5" spans="4:5" ht="12.75">
      <c r="D5" s="24"/>
      <c r="E5" s="104"/>
    </row>
    <row r="6" spans="1:5" ht="13.5" thickBot="1">
      <c r="A6" s="26" t="s">
        <v>13</v>
      </c>
      <c r="D6" s="105" t="s">
        <v>94</v>
      </c>
      <c r="E6" s="103">
        <f>VLOOKUP(E2,Table3,3)</f>
        <v>5907.34</v>
      </c>
    </row>
    <row r="7" spans="1:5" ht="13.5" thickTop="1">
      <c r="A7" s="26"/>
      <c r="D7" s="72"/>
      <c r="E7" s="73"/>
    </row>
    <row r="8" spans="1:6" ht="12.75">
      <c r="A8" t="s">
        <v>1</v>
      </c>
      <c r="B8" t="s">
        <v>61</v>
      </c>
      <c r="E8" s="73"/>
      <c r="F8" s="114" t="s">
        <v>104</v>
      </c>
    </row>
    <row r="9" spans="1:7" ht="12.75">
      <c r="A9" t="s">
        <v>3</v>
      </c>
      <c r="B9" t="s">
        <v>62</v>
      </c>
      <c r="D9" s="72"/>
      <c r="E9" s="73"/>
      <c r="G9" s="107"/>
    </row>
    <row r="10" spans="1:6" ht="12.75">
      <c r="A10" t="s">
        <v>3</v>
      </c>
      <c r="B10" t="s">
        <v>63</v>
      </c>
      <c r="D10" s="72"/>
      <c r="E10" s="119" t="s">
        <v>103</v>
      </c>
      <c r="F10" s="114"/>
    </row>
    <row r="11" spans="1:5" ht="12.75">
      <c r="A11" t="s">
        <v>3</v>
      </c>
      <c r="B11" t="s">
        <v>73</v>
      </c>
      <c r="D11" s="72"/>
      <c r="E11" s="119" t="s">
        <v>105</v>
      </c>
    </row>
    <row r="12" spans="1:7" ht="12.75">
      <c r="A12" t="s">
        <v>68</v>
      </c>
      <c r="B12" t="s">
        <v>69</v>
      </c>
      <c r="D12" s="72"/>
      <c r="E12" s="112" t="s">
        <v>99</v>
      </c>
      <c r="G12" s="22">
        <f>E6</f>
        <v>5907.34</v>
      </c>
    </row>
    <row r="13" spans="4:5" ht="13.5" thickBot="1">
      <c r="D13" s="72"/>
      <c r="E13" s="73"/>
    </row>
    <row r="14" spans="1:7" ht="13.5" thickTop="1">
      <c r="A14" s="29" t="s">
        <v>15</v>
      </c>
      <c r="B14" s="30" t="s">
        <v>16</v>
      </c>
      <c r="C14" s="31" t="s">
        <v>17</v>
      </c>
      <c r="D14" s="72"/>
      <c r="E14" s="112" t="s">
        <v>100</v>
      </c>
      <c r="G14" s="113">
        <v>177.22</v>
      </c>
    </row>
    <row r="15" spans="1:5" ht="12.75">
      <c r="A15" s="32" t="s">
        <v>18</v>
      </c>
      <c r="B15" s="33" t="s">
        <v>78</v>
      </c>
      <c r="C15" s="34"/>
      <c r="D15" s="72"/>
      <c r="E15" s="73"/>
    </row>
    <row r="16" spans="1:7" ht="12.75">
      <c r="A16" s="35" t="s">
        <v>21</v>
      </c>
      <c r="B16" s="58">
        <v>0.255</v>
      </c>
      <c r="C16" s="37">
        <f>E3*B16</f>
        <v>1041.90705</v>
      </c>
      <c r="D16" s="72"/>
      <c r="E16" s="112" t="s">
        <v>101</v>
      </c>
      <c r="G16">
        <v>1521.14</v>
      </c>
    </row>
    <row r="17" spans="1:5" ht="12.75">
      <c r="A17" s="35" t="s">
        <v>22</v>
      </c>
      <c r="B17" s="58">
        <v>0.403</v>
      </c>
      <c r="C17" s="37">
        <f>E3*B17</f>
        <v>1646.62173</v>
      </c>
      <c r="D17" s="72"/>
      <c r="E17" s="73"/>
    </row>
    <row r="18" spans="1:7" ht="12.75">
      <c r="A18" s="35" t="s">
        <v>23</v>
      </c>
      <c r="B18" s="58">
        <v>0.516</v>
      </c>
      <c r="C18" s="37">
        <f>E3*B18</f>
        <v>2108.32956</v>
      </c>
      <c r="D18" s="72"/>
      <c r="E18" s="112" t="s">
        <v>102</v>
      </c>
      <c r="G18" s="22">
        <f>SUM(G12:G16)</f>
        <v>7605.700000000001</v>
      </c>
    </row>
    <row r="19" spans="1:5" ht="12.75">
      <c r="A19" s="35" t="s">
        <v>24</v>
      </c>
      <c r="B19" s="58">
        <v>0.55</v>
      </c>
      <c r="C19" s="37">
        <f>E3*B19</f>
        <v>2247.2505</v>
      </c>
      <c r="D19" s="72"/>
      <c r="E19" s="73"/>
    </row>
    <row r="20" spans="1:7" ht="12.75">
      <c r="A20" s="35" t="s">
        <v>25</v>
      </c>
      <c r="B20" s="58">
        <v>0.65</v>
      </c>
      <c r="C20" s="37">
        <f>E3*B20</f>
        <v>2655.8415</v>
      </c>
      <c r="D20" s="72"/>
      <c r="E20" s="73" t="s">
        <v>106</v>
      </c>
      <c r="G20">
        <v>5.645</v>
      </c>
    </row>
    <row r="21" spans="1:5" ht="12.75">
      <c r="A21" s="35" t="s">
        <v>26</v>
      </c>
      <c r="B21" s="58">
        <v>0.9</v>
      </c>
      <c r="C21" s="37">
        <f>E3*B21</f>
        <v>3677.319</v>
      </c>
      <c r="D21" s="72"/>
      <c r="E21" s="73"/>
    </row>
    <row r="22" spans="1:7" ht="12.75">
      <c r="A22" s="35" t="s">
        <v>27</v>
      </c>
      <c r="B22" s="58">
        <v>1.1</v>
      </c>
      <c r="C22" s="37">
        <f>E3*B22</f>
        <v>4494.501</v>
      </c>
      <c r="D22" s="72"/>
      <c r="E22" s="73" t="s">
        <v>107</v>
      </c>
      <c r="G22">
        <v>11118</v>
      </c>
    </row>
    <row r="23" spans="1:5" ht="12.75">
      <c r="A23" s="38" t="s">
        <v>57</v>
      </c>
      <c r="B23" s="109">
        <v>1.45</v>
      </c>
      <c r="C23" s="37">
        <f>E3*B23</f>
        <v>5924.5695</v>
      </c>
      <c r="D23" s="72"/>
      <c r="E23" s="73"/>
    </row>
    <row r="24" spans="1:5" ht="13.5" thickBot="1">
      <c r="A24" s="40" t="s">
        <v>30</v>
      </c>
      <c r="B24" s="60">
        <v>1.45</v>
      </c>
      <c r="C24" s="42">
        <f>E3*B24</f>
        <v>5924.5695</v>
      </c>
      <c r="D24" s="72"/>
      <c r="E24" s="73"/>
    </row>
    <row r="25" spans="1:5" ht="13.5" thickTop="1">
      <c r="A25" s="26"/>
      <c r="D25" s="72"/>
      <c r="E25" s="73"/>
    </row>
    <row r="26" ht="12.75">
      <c r="A26" s="26" t="s">
        <v>31</v>
      </c>
    </row>
    <row r="27" ht="13.5" thickBot="1"/>
    <row r="28" spans="1:3" ht="13.5" thickTop="1">
      <c r="A28" s="29" t="s">
        <v>15</v>
      </c>
      <c r="B28" s="30" t="s">
        <v>16</v>
      </c>
      <c r="C28" s="31" t="s">
        <v>17</v>
      </c>
    </row>
    <row r="29" spans="1:3" ht="12.75">
      <c r="A29" s="32" t="s">
        <v>18</v>
      </c>
      <c r="B29" s="33" t="s">
        <v>78</v>
      </c>
      <c r="C29" s="34"/>
    </row>
    <row r="30" spans="1:3" ht="12.75">
      <c r="A30" s="35" t="s">
        <v>21</v>
      </c>
      <c r="B30" s="84">
        <v>0.099</v>
      </c>
      <c r="C30" s="37">
        <f>E3*B30</f>
        <v>404.50509</v>
      </c>
    </row>
    <row r="31" spans="1:3" ht="12.75">
      <c r="A31" s="35" t="s">
        <v>22</v>
      </c>
      <c r="B31" s="84">
        <v>0.107</v>
      </c>
      <c r="C31" s="37">
        <f>E3*B31</f>
        <v>437.19237</v>
      </c>
    </row>
    <row r="32" spans="1:3" ht="12.75">
      <c r="A32" s="35" t="s">
        <v>23</v>
      </c>
      <c r="B32" s="84">
        <v>0.198</v>
      </c>
      <c r="C32" s="37">
        <f>E3*B32</f>
        <v>809.01018</v>
      </c>
    </row>
    <row r="33" spans="1:3" ht="12.75">
      <c r="A33" s="35" t="s">
        <v>24</v>
      </c>
      <c r="B33" s="84">
        <v>0.22</v>
      </c>
      <c r="C33" s="37">
        <f>E3*B33</f>
        <v>898.9001999999999</v>
      </c>
    </row>
    <row r="34" spans="1:3" ht="12.75">
      <c r="A34" s="35" t="s">
        <v>25</v>
      </c>
      <c r="B34" s="84">
        <v>0.275</v>
      </c>
      <c r="C34" s="37">
        <f>E3*B34</f>
        <v>1123.62525</v>
      </c>
    </row>
    <row r="35" spans="1:3" ht="12.75">
      <c r="A35" s="35" t="s">
        <v>26</v>
      </c>
      <c r="B35" s="84">
        <v>0.33</v>
      </c>
      <c r="C35" s="37">
        <f>E3*B35</f>
        <v>1348.3503</v>
      </c>
    </row>
    <row r="36" spans="1:3" ht="12.75">
      <c r="A36" s="35" t="s">
        <v>27</v>
      </c>
      <c r="B36" s="84">
        <v>0.44</v>
      </c>
      <c r="C36" s="37">
        <f>E3*B36</f>
        <v>1797.8003999999999</v>
      </c>
    </row>
    <row r="37" spans="1:3" ht="12.75">
      <c r="A37" s="35" t="s">
        <v>28</v>
      </c>
      <c r="B37" s="84">
        <v>0.66</v>
      </c>
      <c r="C37" s="37">
        <f>E3*B37</f>
        <v>2696.7006</v>
      </c>
    </row>
    <row r="38" spans="1:3" ht="13.5" thickBot="1">
      <c r="A38" s="40" t="s">
        <v>29</v>
      </c>
      <c r="B38" s="85">
        <v>0.725</v>
      </c>
      <c r="C38" s="42">
        <f>E3*B38</f>
        <v>2962.28475</v>
      </c>
    </row>
    <row r="39" ht="13.5" thickTop="1"/>
    <row r="40" ht="12.75">
      <c r="A40" s="26" t="s">
        <v>96</v>
      </c>
    </row>
    <row r="41" ht="13.5" thickBot="1"/>
    <row r="42" spans="1:3" ht="13.5" thickTop="1">
      <c r="A42" s="29" t="s">
        <v>15</v>
      </c>
      <c r="B42" s="30" t="s">
        <v>16</v>
      </c>
      <c r="C42" s="31" t="s">
        <v>17</v>
      </c>
    </row>
    <row r="43" spans="1:3" ht="12.75">
      <c r="A43" s="32" t="s">
        <v>18</v>
      </c>
      <c r="B43" s="33" t="s">
        <v>78</v>
      </c>
      <c r="C43" s="34"/>
    </row>
    <row r="44" spans="1:4" ht="12.75">
      <c r="A44" s="35" t="s">
        <v>34</v>
      </c>
      <c r="B44" s="36">
        <v>0.4</v>
      </c>
      <c r="C44" s="43">
        <f>E3*B44</f>
        <v>1634.364</v>
      </c>
      <c r="D44" s="70"/>
    </row>
    <row r="45" spans="1:5" ht="12.75">
      <c r="A45" s="35" t="s">
        <v>35</v>
      </c>
      <c r="B45" s="36">
        <v>0.5</v>
      </c>
      <c r="C45" s="43">
        <f>E3*B45</f>
        <v>2042.955</v>
      </c>
      <c r="D45" s="70"/>
      <c r="E45" s="44"/>
    </row>
    <row r="46" spans="1:4" ht="12.75">
      <c r="A46" s="35" t="s">
        <v>36</v>
      </c>
      <c r="B46" s="36">
        <v>0.6</v>
      </c>
      <c r="C46" s="43">
        <f>E3*B46</f>
        <v>2451.546</v>
      </c>
      <c r="D46" s="70"/>
    </row>
    <row r="47" spans="1:4" ht="12.75">
      <c r="A47" s="35" t="s">
        <v>37</v>
      </c>
      <c r="B47" s="36">
        <v>0.65</v>
      </c>
      <c r="C47" s="43">
        <f>E3*B47</f>
        <v>2655.8415</v>
      </c>
      <c r="D47" s="70"/>
    </row>
    <row r="48" spans="1:4" ht="13.5" thickBot="1">
      <c r="A48" s="40" t="s">
        <v>38</v>
      </c>
      <c r="B48" s="41">
        <v>0.7</v>
      </c>
      <c r="C48" s="45">
        <f>E3*B48</f>
        <v>2860.1369999999997</v>
      </c>
      <c r="D48" s="70"/>
    </row>
    <row r="49" ht="13.5" thickTop="1"/>
    <row r="50" spans="1:4" ht="12.75">
      <c r="A50" t="s">
        <v>39</v>
      </c>
      <c r="D50" s="22">
        <f>E3*145%</f>
        <v>5924.5695</v>
      </c>
    </row>
    <row r="51" spans="1:5" ht="12.75">
      <c r="A51" t="s">
        <v>40</v>
      </c>
      <c r="C51" t="s">
        <v>72</v>
      </c>
      <c r="D51" s="22">
        <f>C45*140%</f>
        <v>2860.1369999999997</v>
      </c>
      <c r="E51" s="44" t="s">
        <v>74</v>
      </c>
    </row>
    <row r="52" spans="1:5" ht="12.75">
      <c r="A52" t="s">
        <v>42</v>
      </c>
      <c r="C52" t="s">
        <v>43</v>
      </c>
      <c r="D52" s="22">
        <f>C45*110%</f>
        <v>2247.2505</v>
      </c>
      <c r="E52" s="44" t="s">
        <v>74</v>
      </c>
    </row>
    <row r="54" ht="12.75">
      <c r="A54" s="26" t="s">
        <v>44</v>
      </c>
    </row>
    <row r="55" ht="13.5" thickBot="1"/>
    <row r="56" spans="1:3" ht="13.5" thickTop="1">
      <c r="A56" s="29" t="s">
        <v>15</v>
      </c>
      <c r="B56" s="30" t="s">
        <v>16</v>
      </c>
      <c r="C56" s="31" t="s">
        <v>17</v>
      </c>
    </row>
    <row r="57" spans="1:3" ht="12.75">
      <c r="A57" s="32" t="s">
        <v>18</v>
      </c>
      <c r="B57" s="33" t="s">
        <v>78</v>
      </c>
      <c r="C57" s="34"/>
    </row>
    <row r="58" spans="1:4" ht="12.75">
      <c r="A58" s="35" t="s">
        <v>45</v>
      </c>
      <c r="B58" s="36">
        <v>0.4</v>
      </c>
      <c r="C58" s="43">
        <f>E3*B58</f>
        <v>1634.364</v>
      </c>
      <c r="D58" s="24"/>
    </row>
    <row r="59" spans="1:4" ht="12.75">
      <c r="A59" s="35" t="s">
        <v>46</v>
      </c>
      <c r="B59" s="36">
        <v>0.5</v>
      </c>
      <c r="C59" s="43">
        <f>E3*B59</f>
        <v>2042.955</v>
      </c>
      <c r="D59" s="24"/>
    </row>
    <row r="60" spans="1:4" ht="12.75">
      <c r="A60" s="67" t="s">
        <v>47</v>
      </c>
      <c r="B60" s="68">
        <v>0.6</v>
      </c>
      <c r="C60" s="69">
        <f>E3*B60</f>
        <v>2451.546</v>
      </c>
      <c r="D60" s="71"/>
    </row>
    <row r="61" spans="1:4" ht="13.5" thickBot="1">
      <c r="A61" s="40" t="s">
        <v>48</v>
      </c>
      <c r="B61" s="41">
        <v>0.7</v>
      </c>
      <c r="C61" s="45">
        <f>E3*B61</f>
        <v>2860.1369999999997</v>
      </c>
      <c r="D61" s="24"/>
    </row>
    <row r="62" ht="13.5" thickTop="1"/>
    <row r="63" spans="1:4" ht="12.75">
      <c r="A63" t="s">
        <v>49</v>
      </c>
      <c r="D63" s="22">
        <f>E3*145%</f>
        <v>5924.5695</v>
      </c>
    </row>
    <row r="64" spans="1:5" ht="12.75">
      <c r="A64" t="s">
        <v>40</v>
      </c>
      <c r="C64" t="s">
        <v>50</v>
      </c>
      <c r="D64" s="22">
        <f>C60*140%</f>
        <v>3432.1643999999997</v>
      </c>
      <c r="E64" s="44" t="s">
        <v>75</v>
      </c>
    </row>
    <row r="65" spans="1:5" ht="12.75">
      <c r="A65" t="s">
        <v>42</v>
      </c>
      <c r="C65" t="s">
        <v>51</v>
      </c>
      <c r="D65" s="22">
        <f>C60*110%</f>
        <v>2696.7006</v>
      </c>
      <c r="E65" s="44" t="s">
        <v>75</v>
      </c>
    </row>
    <row r="70" ht="12.75">
      <c r="A70" s="26" t="s">
        <v>80</v>
      </c>
    </row>
    <row r="71" spans="1:2" ht="12.75">
      <c r="A71" s="26"/>
      <c r="B71" t="s">
        <v>79</v>
      </c>
    </row>
    <row r="72" ht="13.5" thickBot="1">
      <c r="A72" s="26"/>
    </row>
    <row r="73" spans="2:5" ht="14.25" thickBot="1" thickTop="1">
      <c r="B73" s="4" t="s">
        <v>53</v>
      </c>
      <c r="C73" s="46"/>
      <c r="D73" s="47" t="s">
        <v>54</v>
      </c>
      <c r="E73" s="8"/>
    </row>
    <row r="74" spans="1:5" ht="13.5" thickTop="1">
      <c r="A74" s="29" t="s">
        <v>15</v>
      </c>
      <c r="B74" s="48" t="s">
        <v>16</v>
      </c>
      <c r="C74" s="49" t="s">
        <v>17</v>
      </c>
      <c r="D74" s="50" t="s">
        <v>16</v>
      </c>
      <c r="E74" s="51" t="s">
        <v>17</v>
      </c>
    </row>
    <row r="75" spans="1:5" ht="12.75">
      <c r="A75" s="32" t="s">
        <v>18</v>
      </c>
      <c r="B75" s="33" t="s">
        <v>78</v>
      </c>
      <c r="C75" s="52"/>
      <c r="D75" s="33" t="s">
        <v>78</v>
      </c>
      <c r="E75" s="34"/>
    </row>
    <row r="76" spans="1:5" ht="12.75">
      <c r="A76" s="35" t="s">
        <v>21</v>
      </c>
      <c r="B76" s="84">
        <v>0.1275</v>
      </c>
      <c r="C76" s="54">
        <f>E3*B76</f>
        <v>520.953525</v>
      </c>
      <c r="D76" s="87">
        <v>0.0495</v>
      </c>
      <c r="E76" s="54">
        <f>E3*D76</f>
        <v>202.252545</v>
      </c>
    </row>
    <row r="77" spans="1:5" ht="12.75">
      <c r="A77" s="35" t="s">
        <v>22</v>
      </c>
      <c r="B77" s="84">
        <v>0.2325</v>
      </c>
      <c r="C77" s="54">
        <f>E3*B77</f>
        <v>949.974075</v>
      </c>
      <c r="D77" s="87">
        <v>0.0619</v>
      </c>
      <c r="E77" s="54">
        <f>E3*D77</f>
        <v>252.91782899999998</v>
      </c>
    </row>
    <row r="78" spans="1:5" ht="12.75">
      <c r="A78" s="35" t="s">
        <v>23</v>
      </c>
      <c r="B78" s="84">
        <v>0.3225</v>
      </c>
      <c r="C78" s="54">
        <f>E3*B78</f>
        <v>1317.705975</v>
      </c>
      <c r="D78" s="87">
        <v>0.1237</v>
      </c>
      <c r="E78" s="54">
        <f>E3*D78</f>
        <v>505.427067</v>
      </c>
    </row>
    <row r="79" spans="1:5" ht="12.75">
      <c r="A79" s="35" t="s">
        <v>24</v>
      </c>
      <c r="B79" s="84">
        <v>0.4125</v>
      </c>
      <c r="C79" s="54">
        <f>E3*B79</f>
        <v>1685.4378749999998</v>
      </c>
      <c r="D79" s="87">
        <v>0.165</v>
      </c>
      <c r="E79" s="54">
        <f>E3*D79</f>
        <v>674.17515</v>
      </c>
    </row>
    <row r="80" spans="1:5" ht="12.75">
      <c r="A80" s="35" t="s">
        <v>25</v>
      </c>
      <c r="B80" s="84">
        <v>0.4875</v>
      </c>
      <c r="C80" s="54">
        <f>E3*B80</f>
        <v>1991.8811249999999</v>
      </c>
      <c r="D80" s="87">
        <v>0.2063</v>
      </c>
      <c r="E80" s="54">
        <f>E3*D80</f>
        <v>842.923233</v>
      </c>
    </row>
    <row r="81" spans="1:5" ht="12.75">
      <c r="A81" s="35" t="s">
        <v>26</v>
      </c>
      <c r="B81" s="84">
        <v>0.675</v>
      </c>
      <c r="C81" s="54">
        <f>E3*B81</f>
        <v>2757.98925</v>
      </c>
      <c r="D81" s="87">
        <v>0.2473</v>
      </c>
      <c r="E81" s="54">
        <f>E3*D81</f>
        <v>1010.4455429999999</v>
      </c>
    </row>
    <row r="82" spans="1:5" ht="12.75">
      <c r="A82" s="35" t="s">
        <v>27</v>
      </c>
      <c r="B82" s="84">
        <v>0.8249</v>
      </c>
      <c r="C82" s="54">
        <f>E3*B82</f>
        <v>3370.467159</v>
      </c>
      <c r="D82" s="87">
        <v>0.33</v>
      </c>
      <c r="E82" s="54">
        <f>E3*D82</f>
        <v>1348.3503</v>
      </c>
    </row>
    <row r="83" spans="1:5" ht="12.75">
      <c r="A83" s="35" t="s">
        <v>28</v>
      </c>
      <c r="B83" s="84">
        <v>1.0875</v>
      </c>
      <c r="C83" s="54">
        <f>E3*B83</f>
        <v>4443.427124999999</v>
      </c>
      <c r="D83" s="87">
        <v>0.495</v>
      </c>
      <c r="E83" s="54">
        <f>E3*D83</f>
        <v>2022.5254499999999</v>
      </c>
    </row>
    <row r="84" spans="1:5" ht="13.5" thickBot="1">
      <c r="A84" s="40" t="s">
        <v>29</v>
      </c>
      <c r="B84" s="85">
        <v>1.0875</v>
      </c>
      <c r="C84" s="56">
        <f>E3*B84</f>
        <v>4443.427124999999</v>
      </c>
      <c r="D84" s="88">
        <v>0.5437</v>
      </c>
      <c r="E84" s="56">
        <f>E3*D84</f>
        <v>2221.509267</v>
      </c>
    </row>
    <row r="85" ht="13.5" thickTop="1"/>
    <row r="87" ht="12.75">
      <c r="A87" s="26" t="s">
        <v>81</v>
      </c>
    </row>
    <row r="88" spans="1:2" ht="12.75">
      <c r="A88" s="26"/>
      <c r="B88" t="s">
        <v>82</v>
      </c>
    </row>
    <row r="89" ht="13.5" thickBot="1">
      <c r="A89" s="26"/>
    </row>
    <row r="90" spans="2:5" ht="14.25" thickBot="1" thickTop="1">
      <c r="B90" s="4" t="s">
        <v>53</v>
      </c>
      <c r="C90" s="46"/>
      <c r="D90" s="47" t="s">
        <v>54</v>
      </c>
      <c r="E90" s="8"/>
    </row>
    <row r="91" spans="1:5" ht="13.5" thickTop="1">
      <c r="A91" s="29" t="s">
        <v>15</v>
      </c>
      <c r="B91" s="48" t="s">
        <v>16</v>
      </c>
      <c r="C91" s="49" t="s">
        <v>17</v>
      </c>
      <c r="D91" s="50" t="s">
        <v>16</v>
      </c>
      <c r="E91" s="51" t="s">
        <v>17</v>
      </c>
    </row>
    <row r="92" spans="1:5" ht="12.75">
      <c r="A92" s="32" t="s">
        <v>18</v>
      </c>
      <c r="B92" s="33" t="s">
        <v>78</v>
      </c>
      <c r="C92" s="52"/>
      <c r="D92" s="33" t="s">
        <v>78</v>
      </c>
      <c r="E92" s="34"/>
    </row>
    <row r="93" spans="1:5" ht="12.75">
      <c r="A93" s="35" t="s">
        <v>26</v>
      </c>
      <c r="B93" s="36">
        <v>0.9</v>
      </c>
      <c r="C93" s="54">
        <f>E3*B93</f>
        <v>3677.319</v>
      </c>
      <c r="D93" s="55">
        <v>0.33</v>
      </c>
      <c r="E93" s="37">
        <f>E3*D93</f>
        <v>1348.3503</v>
      </c>
    </row>
    <row r="94" spans="1:5" ht="12.75">
      <c r="A94" s="35" t="s">
        <v>27</v>
      </c>
      <c r="B94" s="36">
        <v>1.1</v>
      </c>
      <c r="C94" s="54">
        <f>E3*B94</f>
        <v>4494.501</v>
      </c>
      <c r="D94" s="55">
        <v>0.44</v>
      </c>
      <c r="E94" s="37">
        <f>E3*D94</f>
        <v>1797.8003999999999</v>
      </c>
    </row>
    <row r="95" spans="1:5" ht="12.75">
      <c r="A95" s="35" t="s">
        <v>28</v>
      </c>
      <c r="B95" s="36">
        <v>1.45</v>
      </c>
      <c r="C95" s="54">
        <f>E3*B95</f>
        <v>5924.5695</v>
      </c>
      <c r="D95" s="55">
        <v>0.66</v>
      </c>
      <c r="E95" s="37">
        <f>E3*D95</f>
        <v>2696.7006</v>
      </c>
    </row>
    <row r="96" spans="1:5" ht="13.5" thickBot="1">
      <c r="A96" s="40" t="s">
        <v>29</v>
      </c>
      <c r="B96" s="41">
        <v>1.45</v>
      </c>
      <c r="C96" s="56">
        <f>E3*B96</f>
        <v>5924.5695</v>
      </c>
      <c r="D96" s="89">
        <v>0.725</v>
      </c>
      <c r="E96" s="42">
        <f>E3*D96</f>
        <v>2962.28475</v>
      </c>
    </row>
    <row r="97" ht="13.5" thickTop="1"/>
    <row r="98" ht="12.75">
      <c r="A98" s="90" t="s">
        <v>83</v>
      </c>
    </row>
    <row r="99" spans="1:6" ht="12.75">
      <c r="A99" s="91" t="s">
        <v>84</v>
      </c>
      <c r="B99" s="92" t="s">
        <v>86</v>
      </c>
      <c r="D99" s="22">
        <f>E3*E99</f>
        <v>245.1546</v>
      </c>
      <c r="E99" s="93">
        <v>0.06</v>
      </c>
      <c r="F99" t="s">
        <v>85</v>
      </c>
    </row>
    <row r="100" spans="1:6" ht="12.75">
      <c r="A100" s="91" t="s">
        <v>84</v>
      </c>
      <c r="B100" t="s">
        <v>87</v>
      </c>
      <c r="D100" s="22">
        <f>E3*E100</f>
        <v>1144.0548000000001</v>
      </c>
      <c r="E100" s="93">
        <v>0.28</v>
      </c>
      <c r="F100" t="s">
        <v>85</v>
      </c>
    </row>
    <row r="102" ht="12.75">
      <c r="A102" s="26" t="s">
        <v>88</v>
      </c>
    </row>
    <row r="103" spans="1:2" ht="12.75">
      <c r="A103" s="26"/>
      <c r="B103" t="s">
        <v>89</v>
      </c>
    </row>
    <row r="104" ht="13.5" thickBot="1">
      <c r="A104" s="26"/>
    </row>
    <row r="105" spans="2:5" ht="14.25" thickBot="1" thickTop="1">
      <c r="B105" s="4" t="s">
        <v>53</v>
      </c>
      <c r="C105" s="46"/>
      <c r="D105" s="47" t="s">
        <v>54</v>
      </c>
      <c r="E105" s="8"/>
    </row>
    <row r="106" spans="1:5" ht="13.5" thickTop="1">
      <c r="A106" s="29" t="s">
        <v>15</v>
      </c>
      <c r="B106" s="48" t="s">
        <v>16</v>
      </c>
      <c r="C106" s="49" t="s">
        <v>17</v>
      </c>
      <c r="D106" s="50" t="s">
        <v>16</v>
      </c>
      <c r="E106" s="51" t="s">
        <v>17</v>
      </c>
    </row>
    <row r="107" spans="1:5" ht="12.75">
      <c r="A107" s="32" t="s">
        <v>18</v>
      </c>
      <c r="B107" s="33" t="s">
        <v>78</v>
      </c>
      <c r="C107" s="52"/>
      <c r="D107" s="33" t="s">
        <v>78</v>
      </c>
      <c r="E107" s="34"/>
    </row>
    <row r="108" spans="1:5" ht="12.75">
      <c r="A108" s="35" t="s">
        <v>21</v>
      </c>
      <c r="B108" s="84">
        <v>0.0473</v>
      </c>
      <c r="C108" s="54">
        <f>E3*B108</f>
        <v>193.263543</v>
      </c>
      <c r="D108" s="87">
        <v>0.0189</v>
      </c>
      <c r="E108" s="37">
        <f>E3*D108</f>
        <v>77.223699</v>
      </c>
    </row>
    <row r="109" spans="1:5" ht="12.75">
      <c r="A109" s="35" t="s">
        <v>22</v>
      </c>
      <c r="B109" s="84">
        <v>0.0669</v>
      </c>
      <c r="C109" s="54">
        <f>E3*B109</f>
        <v>273.347379</v>
      </c>
      <c r="D109" s="87">
        <v>0.0268</v>
      </c>
      <c r="E109" s="37">
        <f>E3*D109</f>
        <v>109.502388</v>
      </c>
    </row>
    <row r="110" spans="1:5" ht="12.75">
      <c r="A110" s="35" t="s">
        <v>23</v>
      </c>
      <c r="B110" s="84">
        <v>0.122</v>
      </c>
      <c r="C110" s="54">
        <f>E3*B110</f>
        <v>498.48101999999994</v>
      </c>
      <c r="D110" s="87">
        <v>0.0465</v>
      </c>
      <c r="E110" s="37">
        <f>E3*D110</f>
        <v>189.994815</v>
      </c>
    </row>
    <row r="111" spans="1:5" ht="12.75">
      <c r="A111" s="35" t="s">
        <v>24</v>
      </c>
      <c r="B111" s="84">
        <v>0.1693</v>
      </c>
      <c r="C111" s="54">
        <f>E3*B111</f>
        <v>691.744563</v>
      </c>
      <c r="D111" s="87">
        <v>0.0677</v>
      </c>
      <c r="E111" s="37">
        <f>E3*D111</f>
        <v>276.616107</v>
      </c>
    </row>
    <row r="112" spans="1:5" ht="12.75">
      <c r="A112" s="35" t="s">
        <v>25</v>
      </c>
      <c r="B112" s="84">
        <v>0.2166</v>
      </c>
      <c r="C112" s="54">
        <f>E3*B112</f>
        <v>885.0081059999999</v>
      </c>
      <c r="D112" s="87">
        <v>0.0866</v>
      </c>
      <c r="E112" s="37">
        <f>E3*D112</f>
        <v>353.83980599999995</v>
      </c>
    </row>
    <row r="113" spans="1:5" ht="12.75">
      <c r="A113" s="35" t="s">
        <v>26</v>
      </c>
      <c r="B113" s="84">
        <v>0.2559</v>
      </c>
      <c r="C113" s="54">
        <f>E3*B113</f>
        <v>1045.584369</v>
      </c>
      <c r="D113" s="87">
        <v>0.1024</v>
      </c>
      <c r="E113" s="37">
        <f>E3*D113</f>
        <v>418.397184</v>
      </c>
    </row>
    <row r="114" spans="1:5" ht="12.75">
      <c r="A114" s="35" t="s">
        <v>27</v>
      </c>
      <c r="B114" s="84">
        <v>0.2953</v>
      </c>
      <c r="C114" s="54">
        <f>E3*B114</f>
        <v>1206.569223</v>
      </c>
      <c r="D114" s="87">
        <v>0.1181</v>
      </c>
      <c r="E114" s="37">
        <f>E3*D114</f>
        <v>482.54597099999995</v>
      </c>
    </row>
    <row r="115" spans="1:5" ht="12.75">
      <c r="A115" s="35" t="s">
        <v>28</v>
      </c>
      <c r="B115" s="84">
        <v>0.3544</v>
      </c>
      <c r="C115" s="54">
        <f>E3*B115</f>
        <v>1448.046504</v>
      </c>
      <c r="D115" s="87">
        <v>0.1772</v>
      </c>
      <c r="E115" s="37">
        <f>E3*D115</f>
        <v>724.023252</v>
      </c>
    </row>
    <row r="116" spans="1:5" ht="13.5" thickBot="1">
      <c r="A116" s="40" t="s">
        <v>29</v>
      </c>
      <c r="B116" s="85">
        <v>0.3741</v>
      </c>
      <c r="C116" s="56">
        <f>E3*B116</f>
        <v>1528.5389309999998</v>
      </c>
      <c r="D116" s="89">
        <v>0.187</v>
      </c>
      <c r="E116" s="42">
        <f>E3*D116</f>
        <v>764.06517</v>
      </c>
    </row>
    <row r="117" ht="13.5" thickTop="1"/>
    <row r="119" ht="12.75">
      <c r="A119" s="26" t="s">
        <v>91</v>
      </c>
    </row>
    <row r="120" ht="12.75">
      <c r="A120" s="26" t="s">
        <v>92</v>
      </c>
    </row>
    <row r="121" spans="1:2" ht="12.75">
      <c r="A121" s="26"/>
      <c r="B121" t="s">
        <v>90</v>
      </c>
    </row>
    <row r="122" ht="13.5" thickBot="1">
      <c r="A122" s="26"/>
    </row>
    <row r="123" spans="2:5" ht="14.25" thickBot="1" thickTop="1">
      <c r="B123" s="4" t="s">
        <v>53</v>
      </c>
      <c r="C123" s="46"/>
      <c r="D123" s="47" t="s">
        <v>54</v>
      </c>
      <c r="E123" s="8"/>
    </row>
    <row r="124" spans="1:5" ht="13.5" thickTop="1">
      <c r="A124" s="29" t="s">
        <v>15</v>
      </c>
      <c r="B124" s="48" t="s">
        <v>16</v>
      </c>
      <c r="C124" s="49" t="s">
        <v>17</v>
      </c>
      <c r="D124" s="50" t="s">
        <v>16</v>
      </c>
      <c r="E124" s="51" t="s">
        <v>17</v>
      </c>
    </row>
    <row r="125" spans="1:5" ht="12.75">
      <c r="A125" s="32" t="s">
        <v>18</v>
      </c>
      <c r="B125" s="33" t="s">
        <v>78</v>
      </c>
      <c r="C125" s="52"/>
      <c r="D125" s="33" t="s">
        <v>78</v>
      </c>
      <c r="E125" s="34"/>
    </row>
    <row r="126" spans="1:5" ht="12.75">
      <c r="A126" s="35" t="s">
        <v>21</v>
      </c>
      <c r="B126" s="84">
        <v>0.0237</v>
      </c>
      <c r="C126" s="54">
        <f>E3*B126</f>
        <v>96.83606699999999</v>
      </c>
      <c r="D126" s="87">
        <v>0.0095</v>
      </c>
      <c r="E126" s="37">
        <f>E3*D126</f>
        <v>38.816145</v>
      </c>
    </row>
    <row r="127" spans="1:5" ht="12.75">
      <c r="A127" s="35" t="s">
        <v>22</v>
      </c>
      <c r="B127" s="84">
        <v>0.0335</v>
      </c>
      <c r="C127" s="54">
        <f>E3*B127</f>
        <v>136.877985</v>
      </c>
      <c r="D127" s="87">
        <v>0.0134</v>
      </c>
      <c r="E127" s="37">
        <f>E3*D127</f>
        <v>54.751194</v>
      </c>
    </row>
    <row r="128" spans="1:5" ht="12.75">
      <c r="A128" s="35" t="s">
        <v>23</v>
      </c>
      <c r="B128" s="84">
        <v>0.061</v>
      </c>
      <c r="C128" s="54">
        <f>E3*B128</f>
        <v>249.24050999999997</v>
      </c>
      <c r="D128" s="87">
        <v>0.0233</v>
      </c>
      <c r="E128" s="37">
        <f>E3*D128</f>
        <v>95.201703</v>
      </c>
    </row>
    <row r="129" spans="1:5" ht="12.75">
      <c r="A129" s="35" t="s">
        <v>24</v>
      </c>
      <c r="B129" s="84">
        <v>0.0847</v>
      </c>
      <c r="C129" s="54">
        <f>E3*B129</f>
        <v>346.076577</v>
      </c>
      <c r="D129" s="87">
        <v>0.0339</v>
      </c>
      <c r="E129" s="37">
        <f>E3*D129</f>
        <v>138.512349</v>
      </c>
    </row>
    <row r="130" spans="1:5" ht="12.75">
      <c r="A130" s="35" t="s">
        <v>25</v>
      </c>
      <c r="B130" s="84">
        <v>0.1083</v>
      </c>
      <c r="C130" s="54">
        <f>E3*B130</f>
        <v>442.50405299999994</v>
      </c>
      <c r="D130" s="87">
        <v>0.0433</v>
      </c>
      <c r="E130" s="37">
        <f>E3*D130</f>
        <v>176.91990299999998</v>
      </c>
    </row>
    <row r="131" spans="1:5" ht="12.75">
      <c r="A131" s="35" t="s">
        <v>26</v>
      </c>
      <c r="B131" s="84">
        <v>0.128</v>
      </c>
      <c r="C131" s="54">
        <f>E3*B131</f>
        <v>522.99648</v>
      </c>
      <c r="D131" s="87">
        <v>0.0512</v>
      </c>
      <c r="E131" s="37">
        <f>E3*D131</f>
        <v>209.198592</v>
      </c>
    </row>
    <row r="132" spans="1:5" ht="12.75">
      <c r="A132" s="35" t="s">
        <v>27</v>
      </c>
      <c r="B132" s="84">
        <v>0.1477</v>
      </c>
      <c r="C132" s="54">
        <f>E3*B132</f>
        <v>603.4889069999999</v>
      </c>
      <c r="D132" s="87">
        <v>0.0591</v>
      </c>
      <c r="E132" s="37">
        <f>E3*D132</f>
        <v>241.47728099999998</v>
      </c>
    </row>
    <row r="133" spans="1:5" ht="12.75">
      <c r="A133" s="35" t="s">
        <v>28</v>
      </c>
      <c r="B133" s="84">
        <v>0.1772</v>
      </c>
      <c r="C133" s="54">
        <f>E3*B133</f>
        <v>724.023252</v>
      </c>
      <c r="D133" s="87">
        <v>0.0886</v>
      </c>
      <c r="E133" s="37">
        <f>E3*D133</f>
        <v>362.011626</v>
      </c>
    </row>
    <row r="134" spans="1:5" ht="13.5" thickBot="1">
      <c r="A134" s="40" t="s">
        <v>29</v>
      </c>
      <c r="B134" s="85">
        <v>0.1871</v>
      </c>
      <c r="C134" s="56">
        <f>E3*B134</f>
        <v>764.473761</v>
      </c>
      <c r="D134" s="89">
        <v>0.0935</v>
      </c>
      <c r="E134" s="42">
        <f>E3*D134</f>
        <v>382.032585</v>
      </c>
    </row>
    <row r="135" ht="13.5" thickTop="1"/>
  </sheetData>
  <sheetProtection password="C66F" sheet="1" selectLockedCells="1"/>
  <hyperlinks>
    <hyperlink ref="E10" r:id="rId1" display="https://www2.assemblee-nationale.fr/decouvrir-l-assemblee/role-et-pouvoirs-de-l-assemblee-nationale/le-depute/la-situation-materielle-du-depute"/>
    <hyperlink ref="E11" r:id="rId2" display="https://www.senat.fr/role/senateurs_info/statut.html"/>
  </hyperlinks>
  <printOptions/>
  <pageMargins left="0.48" right="0.15748031496062992" top="0.17" bottom="0.56" header="0.28" footer="0.5118110236220472"/>
  <pageSetup horizontalDpi="300" verticalDpi="300" orientation="portrait" paperSize="9" scale="80" r:id="rId3"/>
  <headerFooter alignWithMargins="0">
    <oddFooter>&amp;RFeuille établie le &amp;D par M. Etienne BAUR</oddFooter>
  </headerFooter>
  <rowBreaks count="1" manualBreakCount="1">
    <brk id="6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E6" sqref="E6"/>
    </sheetView>
  </sheetViews>
  <sheetFormatPr defaultColWidth="11.421875" defaultRowHeight="12.75"/>
  <cols>
    <col min="1" max="1" width="24.8515625" style="0" customWidth="1"/>
    <col min="2" max="2" width="23.140625" style="0" customWidth="1"/>
    <col min="3" max="3" width="15.140625" style="0" customWidth="1"/>
    <col min="4" max="4" width="23.00390625" style="0" customWidth="1"/>
    <col min="5" max="5" width="13.8515625" style="0" customWidth="1"/>
  </cols>
  <sheetData>
    <row r="1" spans="1:2" ht="13.5" thickBot="1">
      <c r="A1" t="s">
        <v>1</v>
      </c>
      <c r="B1" t="s">
        <v>2</v>
      </c>
    </row>
    <row r="2" spans="1:6" ht="13.5" thickTop="1">
      <c r="A2" t="s">
        <v>3</v>
      </c>
      <c r="B2" t="s">
        <v>4</v>
      </c>
      <c r="D2" s="23" t="s">
        <v>11</v>
      </c>
      <c r="E2" s="110">
        <v>44774</v>
      </c>
      <c r="F2" s="106" t="s">
        <v>95</v>
      </c>
    </row>
    <row r="3" spans="1:5" ht="12.75">
      <c r="A3" t="s">
        <v>3</v>
      </c>
      <c r="B3" t="s">
        <v>77</v>
      </c>
      <c r="D3" s="24" t="s">
        <v>97</v>
      </c>
      <c r="E3" s="25" t="str">
        <f>VLOOKUP(E2,Table4,2)</f>
        <v>Voir feuille "Elus après le 1-07-2004"</v>
      </c>
    </row>
    <row r="4" spans="4:5" ht="12.75">
      <c r="D4" s="24" t="s">
        <v>14</v>
      </c>
      <c r="E4" s="25" t="str">
        <f>VLOOKUP(E2,Table4,5)</f>
        <v>Voir feuille "Elus après le 1-07-2004"</v>
      </c>
    </row>
    <row r="5" spans="4:5" ht="12.75">
      <c r="D5" s="24"/>
      <c r="E5" s="104"/>
    </row>
    <row r="6" spans="1:5" ht="13.5" thickBot="1">
      <c r="A6" s="26" t="s">
        <v>13</v>
      </c>
      <c r="D6" s="105" t="s">
        <v>94</v>
      </c>
      <c r="E6" s="103">
        <f>VLOOKUP(E2,Table3,3)</f>
        <v>5820.05</v>
      </c>
    </row>
    <row r="7" spans="1:5" ht="13.5" thickTop="1">
      <c r="A7" s="26"/>
      <c r="D7" s="72"/>
      <c r="E7" s="73"/>
    </row>
    <row r="8" spans="1:5" ht="12.75">
      <c r="A8" t="s">
        <v>1</v>
      </c>
      <c r="B8" t="s">
        <v>61</v>
      </c>
      <c r="E8" s="73"/>
    </row>
    <row r="9" spans="1:7" ht="12.75">
      <c r="A9" t="s">
        <v>3</v>
      </c>
      <c r="B9" t="s">
        <v>62</v>
      </c>
      <c r="D9" s="72"/>
      <c r="E9" s="73"/>
      <c r="G9" s="107"/>
    </row>
    <row r="10" spans="1:5" ht="12.75">
      <c r="A10" t="s">
        <v>3</v>
      </c>
      <c r="B10" t="s">
        <v>63</v>
      </c>
      <c r="D10" s="72"/>
      <c r="E10" s="73"/>
    </row>
    <row r="11" spans="1:5" ht="12.75">
      <c r="A11" t="s">
        <v>3</v>
      </c>
      <c r="B11" t="s">
        <v>73</v>
      </c>
      <c r="D11" s="72"/>
      <c r="E11" s="73"/>
    </row>
    <row r="12" spans="1:5" ht="12.75">
      <c r="A12" t="s">
        <v>68</v>
      </c>
      <c r="B12" t="s">
        <v>69</v>
      </c>
      <c r="D12" s="72"/>
      <c r="E12" s="73"/>
    </row>
    <row r="13" spans="4:5" ht="13.5" thickBot="1">
      <c r="D13" s="72"/>
      <c r="E13" s="73"/>
    </row>
    <row r="14" spans="1:5" ht="13.5" thickTop="1">
      <c r="A14" s="29" t="s">
        <v>15</v>
      </c>
      <c r="B14" s="30" t="s">
        <v>16</v>
      </c>
      <c r="C14" s="31" t="s">
        <v>17</v>
      </c>
      <c r="D14" s="72"/>
      <c r="E14" s="73"/>
    </row>
    <row r="15" spans="1:5" ht="12.75">
      <c r="A15" s="32" t="s">
        <v>18</v>
      </c>
      <c r="B15" s="33" t="s">
        <v>98</v>
      </c>
      <c r="C15" s="34"/>
      <c r="D15" s="72"/>
      <c r="E15" s="73"/>
    </row>
    <row r="16" spans="1:5" ht="12.75">
      <c r="A16" s="35" t="s">
        <v>21</v>
      </c>
      <c r="B16" s="58">
        <v>0.255</v>
      </c>
      <c r="C16" s="37" t="e">
        <f>E3*B16</f>
        <v>#VALUE!</v>
      </c>
      <c r="D16" s="72"/>
      <c r="E16" s="73"/>
    </row>
    <row r="17" spans="1:5" ht="12.75">
      <c r="A17" s="35" t="s">
        <v>22</v>
      </c>
      <c r="B17" s="58">
        <v>0.403</v>
      </c>
      <c r="C17" s="37" t="e">
        <f>E3*B17</f>
        <v>#VALUE!</v>
      </c>
      <c r="D17" s="72"/>
      <c r="E17" s="73"/>
    </row>
    <row r="18" spans="1:5" ht="12.75">
      <c r="A18" s="35" t="s">
        <v>23</v>
      </c>
      <c r="B18" s="58">
        <v>0.516</v>
      </c>
      <c r="C18" s="37" t="e">
        <f>E3*B18</f>
        <v>#VALUE!</v>
      </c>
      <c r="D18" s="72"/>
      <c r="E18" s="73"/>
    </row>
    <row r="19" spans="1:5" ht="12.75">
      <c r="A19" s="35" t="s">
        <v>24</v>
      </c>
      <c r="B19" s="58">
        <v>0.55</v>
      </c>
      <c r="C19" s="37" t="e">
        <f>E3*B19</f>
        <v>#VALUE!</v>
      </c>
      <c r="D19" s="72"/>
      <c r="E19" s="73"/>
    </row>
    <row r="20" spans="1:5" ht="12.75">
      <c r="A20" s="35" t="s">
        <v>25</v>
      </c>
      <c r="B20" s="58">
        <v>0.65</v>
      </c>
      <c r="C20" s="37" t="e">
        <f>E3*B20</f>
        <v>#VALUE!</v>
      </c>
      <c r="D20" s="72"/>
      <c r="E20" s="73"/>
    </row>
    <row r="21" spans="1:5" ht="12.75">
      <c r="A21" s="35" t="s">
        <v>26</v>
      </c>
      <c r="B21" s="58">
        <v>0.9</v>
      </c>
      <c r="C21" s="37" t="e">
        <f>E3*B21</f>
        <v>#VALUE!</v>
      </c>
      <c r="D21" s="72"/>
      <c r="E21" s="73"/>
    </row>
    <row r="22" spans="1:5" ht="12.75">
      <c r="A22" s="35" t="s">
        <v>27</v>
      </c>
      <c r="B22" s="58">
        <v>1.1</v>
      </c>
      <c r="C22" s="37" t="e">
        <f>E3*B22</f>
        <v>#VALUE!</v>
      </c>
      <c r="D22" s="72"/>
      <c r="E22" s="73"/>
    </row>
    <row r="23" spans="1:5" ht="12.75">
      <c r="A23" s="38" t="s">
        <v>57</v>
      </c>
      <c r="B23" s="109">
        <v>1.45</v>
      </c>
      <c r="C23" s="37" t="e">
        <f>E3*B23</f>
        <v>#VALUE!</v>
      </c>
      <c r="D23" s="72"/>
      <c r="E23" s="73"/>
    </row>
    <row r="24" spans="1:5" ht="13.5" thickBot="1">
      <c r="A24" s="40" t="s">
        <v>30</v>
      </c>
      <c r="B24" s="60">
        <v>1.45</v>
      </c>
      <c r="C24" s="42" t="e">
        <f>E3*B24</f>
        <v>#VALUE!</v>
      </c>
      <c r="D24" s="72"/>
      <c r="E24" s="73"/>
    </row>
    <row r="25" spans="1:5" ht="13.5" thickTop="1">
      <c r="A25" s="26"/>
      <c r="D25" s="72"/>
      <c r="E25" s="73"/>
    </row>
    <row r="26" ht="12.75">
      <c r="A26" s="26" t="s">
        <v>31</v>
      </c>
    </row>
    <row r="27" ht="13.5" thickBot="1"/>
    <row r="28" spans="1:3" ht="13.5" thickTop="1">
      <c r="A28" s="29" t="s">
        <v>15</v>
      </c>
      <c r="B28" s="30" t="s">
        <v>16</v>
      </c>
      <c r="C28" s="31" t="s">
        <v>17</v>
      </c>
    </row>
    <row r="29" spans="1:3" ht="12.75">
      <c r="A29" s="32" t="s">
        <v>18</v>
      </c>
      <c r="B29" s="33" t="s">
        <v>98</v>
      </c>
      <c r="C29" s="34"/>
    </row>
    <row r="30" spans="1:3" ht="12.75">
      <c r="A30" s="35" t="s">
        <v>21</v>
      </c>
      <c r="B30" s="84">
        <v>0.099</v>
      </c>
      <c r="C30" s="37" t="e">
        <f>E3*B30</f>
        <v>#VALUE!</v>
      </c>
    </row>
    <row r="31" spans="1:3" ht="12.75">
      <c r="A31" s="35" t="s">
        <v>22</v>
      </c>
      <c r="B31" s="84">
        <v>0.107</v>
      </c>
      <c r="C31" s="37" t="e">
        <f>E3*B31</f>
        <v>#VALUE!</v>
      </c>
    </row>
    <row r="32" spans="1:3" ht="12.75">
      <c r="A32" s="35" t="s">
        <v>23</v>
      </c>
      <c r="B32" s="84">
        <v>0.198</v>
      </c>
      <c r="C32" s="37" t="e">
        <f>E3*B32</f>
        <v>#VALUE!</v>
      </c>
    </row>
    <row r="33" spans="1:3" ht="12.75">
      <c r="A33" s="35" t="s">
        <v>24</v>
      </c>
      <c r="B33" s="84">
        <v>0.22</v>
      </c>
      <c r="C33" s="37" t="e">
        <f>E3*B33</f>
        <v>#VALUE!</v>
      </c>
    </row>
    <row r="34" spans="1:3" ht="12.75">
      <c r="A34" s="35" t="s">
        <v>25</v>
      </c>
      <c r="B34" s="84">
        <v>0.275</v>
      </c>
      <c r="C34" s="37" t="e">
        <f>E3*B34</f>
        <v>#VALUE!</v>
      </c>
    </row>
    <row r="35" spans="1:3" ht="12.75">
      <c r="A35" s="35" t="s">
        <v>26</v>
      </c>
      <c r="B35" s="84">
        <v>0.33</v>
      </c>
      <c r="C35" s="37" t="e">
        <f>E3*B35</f>
        <v>#VALUE!</v>
      </c>
    </row>
    <row r="36" spans="1:3" ht="12.75">
      <c r="A36" s="35" t="s">
        <v>27</v>
      </c>
      <c r="B36" s="84">
        <v>0.44</v>
      </c>
      <c r="C36" s="37" t="e">
        <f>E3*B36</f>
        <v>#VALUE!</v>
      </c>
    </row>
    <row r="37" spans="1:3" ht="12.75">
      <c r="A37" s="35" t="s">
        <v>28</v>
      </c>
      <c r="B37" s="84">
        <v>0.66</v>
      </c>
      <c r="C37" s="37" t="e">
        <f>E3*B37</f>
        <v>#VALUE!</v>
      </c>
    </row>
    <row r="38" spans="1:3" ht="13.5" thickBot="1">
      <c r="A38" s="40" t="s">
        <v>29</v>
      </c>
      <c r="B38" s="85">
        <v>0.725</v>
      </c>
      <c r="C38" s="42" t="e">
        <f>E3*B38</f>
        <v>#VALUE!</v>
      </c>
    </row>
    <row r="39" ht="13.5" thickTop="1"/>
    <row r="40" ht="12.75">
      <c r="A40" s="26" t="s">
        <v>96</v>
      </c>
    </row>
    <row r="41" ht="13.5" thickBot="1"/>
    <row r="42" spans="1:3" ht="13.5" thickTop="1">
      <c r="A42" s="29" t="s">
        <v>15</v>
      </c>
      <c r="B42" s="30" t="s">
        <v>16</v>
      </c>
      <c r="C42" s="31" t="s">
        <v>17</v>
      </c>
    </row>
    <row r="43" spans="1:3" ht="12.75">
      <c r="A43" s="32" t="s">
        <v>18</v>
      </c>
      <c r="B43" s="33" t="s">
        <v>98</v>
      </c>
      <c r="C43" s="34"/>
    </row>
    <row r="44" spans="1:4" ht="12.75">
      <c r="A44" s="35" t="s">
        <v>34</v>
      </c>
      <c r="B44" s="36">
        <v>0.4</v>
      </c>
      <c r="C44" s="43" t="e">
        <f>E3*B44</f>
        <v>#VALUE!</v>
      </c>
      <c r="D44" s="70"/>
    </row>
    <row r="45" spans="1:5" ht="12.75">
      <c r="A45" s="35" t="s">
        <v>35</v>
      </c>
      <c r="B45" s="36">
        <v>0.5</v>
      </c>
      <c r="C45" s="43" t="e">
        <f>E3*B45</f>
        <v>#VALUE!</v>
      </c>
      <c r="D45" s="70"/>
      <c r="E45" s="44"/>
    </row>
    <row r="46" spans="1:4" ht="12.75">
      <c r="A46" s="35" t="s">
        <v>36</v>
      </c>
      <c r="B46" s="36">
        <v>0.6</v>
      </c>
      <c r="C46" s="43" t="e">
        <f>E3*B46</f>
        <v>#VALUE!</v>
      </c>
      <c r="D46" s="70"/>
    </row>
    <row r="47" spans="1:4" ht="12.75">
      <c r="A47" s="35" t="s">
        <v>37</v>
      </c>
      <c r="B47" s="36">
        <v>0.65</v>
      </c>
      <c r="C47" s="43" t="e">
        <f>E3*B47</f>
        <v>#VALUE!</v>
      </c>
      <c r="D47" s="70"/>
    </row>
    <row r="48" spans="1:4" ht="13.5" thickBot="1">
      <c r="A48" s="40" t="s">
        <v>38</v>
      </c>
      <c r="B48" s="41">
        <v>0.7</v>
      </c>
      <c r="C48" s="45" t="e">
        <f>E3*B48</f>
        <v>#VALUE!</v>
      </c>
      <c r="D48" s="70"/>
    </row>
    <row r="49" ht="13.5" thickTop="1"/>
    <row r="50" spans="1:4" ht="12.75">
      <c r="A50" t="s">
        <v>39</v>
      </c>
      <c r="D50" s="22" t="e">
        <f>E3*145%</f>
        <v>#VALUE!</v>
      </c>
    </row>
    <row r="51" spans="1:5" ht="12.75">
      <c r="A51" t="s">
        <v>40</v>
      </c>
      <c r="C51" t="s">
        <v>72</v>
      </c>
      <c r="D51" s="22" t="e">
        <f>C45*140%</f>
        <v>#VALUE!</v>
      </c>
      <c r="E51" s="44" t="s">
        <v>74</v>
      </c>
    </row>
    <row r="52" spans="1:5" ht="12.75">
      <c r="A52" t="s">
        <v>42</v>
      </c>
      <c r="C52" t="s">
        <v>43</v>
      </c>
      <c r="D52" s="22" t="e">
        <f>C45*110%</f>
        <v>#VALUE!</v>
      </c>
      <c r="E52" s="44" t="s">
        <v>74</v>
      </c>
    </row>
    <row r="54" ht="12.75">
      <c r="A54" s="26" t="s">
        <v>44</v>
      </c>
    </row>
    <row r="55" ht="13.5" thickBot="1"/>
    <row r="56" spans="1:3" ht="13.5" thickTop="1">
      <c r="A56" s="29" t="s">
        <v>15</v>
      </c>
      <c r="B56" s="30" t="s">
        <v>16</v>
      </c>
      <c r="C56" s="31" t="s">
        <v>17</v>
      </c>
    </row>
    <row r="57" spans="1:3" ht="12.75">
      <c r="A57" s="32" t="s">
        <v>18</v>
      </c>
      <c r="B57" s="33" t="s">
        <v>98</v>
      </c>
      <c r="C57" s="34"/>
    </row>
    <row r="58" spans="1:4" ht="12.75">
      <c r="A58" s="35" t="s">
        <v>45</v>
      </c>
      <c r="B58" s="36">
        <v>0.4</v>
      </c>
      <c r="C58" s="43" t="e">
        <f>E3*B58</f>
        <v>#VALUE!</v>
      </c>
      <c r="D58" s="24"/>
    </row>
    <row r="59" spans="1:4" ht="12.75">
      <c r="A59" s="35" t="s">
        <v>46</v>
      </c>
      <c r="B59" s="36">
        <v>0.5</v>
      </c>
      <c r="C59" s="43" t="e">
        <f>E3*B59</f>
        <v>#VALUE!</v>
      </c>
      <c r="D59" s="24"/>
    </row>
    <row r="60" spans="1:4" ht="12.75">
      <c r="A60" s="67" t="s">
        <v>47</v>
      </c>
      <c r="B60" s="68">
        <v>0.6</v>
      </c>
      <c r="C60" s="69" t="e">
        <f>E3*B60</f>
        <v>#VALUE!</v>
      </c>
      <c r="D60" s="71"/>
    </row>
    <row r="61" spans="1:4" ht="13.5" thickBot="1">
      <c r="A61" s="40" t="s">
        <v>48</v>
      </c>
      <c r="B61" s="41">
        <v>0.7</v>
      </c>
      <c r="C61" s="45" t="e">
        <f>E3*B61</f>
        <v>#VALUE!</v>
      </c>
      <c r="D61" s="24"/>
    </row>
    <row r="62" ht="13.5" thickTop="1"/>
    <row r="63" spans="1:4" ht="12.75">
      <c r="A63" t="s">
        <v>49</v>
      </c>
      <c r="D63" s="22" t="e">
        <f>E3*145%</f>
        <v>#VALUE!</v>
      </c>
    </row>
    <row r="64" spans="1:5" ht="12.75">
      <c r="A64" t="s">
        <v>40</v>
      </c>
      <c r="C64" t="s">
        <v>50</v>
      </c>
      <c r="D64" s="22" t="e">
        <f>C60*140%</f>
        <v>#VALUE!</v>
      </c>
      <c r="E64" s="44" t="s">
        <v>75</v>
      </c>
    </row>
    <row r="65" spans="1:5" ht="12.75">
      <c r="A65" t="s">
        <v>42</v>
      </c>
      <c r="C65" t="s">
        <v>51</v>
      </c>
      <c r="D65" s="22" t="e">
        <f>C60*110%</f>
        <v>#VALUE!</v>
      </c>
      <c r="E65" s="44" t="s">
        <v>75</v>
      </c>
    </row>
    <row r="70" ht="12.75">
      <c r="A70" s="26" t="s">
        <v>80</v>
      </c>
    </row>
    <row r="71" spans="1:2" ht="12.75">
      <c r="A71" s="26"/>
      <c r="B71" t="s">
        <v>79</v>
      </c>
    </row>
    <row r="72" ht="13.5" thickBot="1">
      <c r="A72" s="26"/>
    </row>
    <row r="73" spans="2:5" ht="14.25" thickBot="1" thickTop="1">
      <c r="B73" s="4" t="s">
        <v>53</v>
      </c>
      <c r="C73" s="46"/>
      <c r="D73" s="47" t="s">
        <v>54</v>
      </c>
      <c r="E73" s="8"/>
    </row>
    <row r="74" spans="1:5" ht="13.5" thickTop="1">
      <c r="A74" s="29" t="s">
        <v>15</v>
      </c>
      <c r="B74" s="48" t="s">
        <v>16</v>
      </c>
      <c r="C74" s="49" t="s">
        <v>17</v>
      </c>
      <c r="D74" s="50" t="s">
        <v>16</v>
      </c>
      <c r="E74" s="51" t="s">
        <v>17</v>
      </c>
    </row>
    <row r="75" spans="1:5" ht="12.75">
      <c r="A75" s="32" t="s">
        <v>18</v>
      </c>
      <c r="B75" s="33" t="s">
        <v>98</v>
      </c>
      <c r="C75" s="52"/>
      <c r="D75" s="33" t="s">
        <v>98</v>
      </c>
      <c r="E75" s="34"/>
    </row>
    <row r="76" spans="1:5" ht="12.75">
      <c r="A76" s="35" t="s">
        <v>21</v>
      </c>
      <c r="B76" s="84">
        <v>0.1275</v>
      </c>
      <c r="C76" s="54" t="e">
        <f>E3*B76</f>
        <v>#VALUE!</v>
      </c>
      <c r="D76" s="87">
        <v>0.0495</v>
      </c>
      <c r="E76" s="54" t="e">
        <f>E3*D76</f>
        <v>#VALUE!</v>
      </c>
    </row>
    <row r="77" spans="1:5" ht="12.75">
      <c r="A77" s="35" t="s">
        <v>22</v>
      </c>
      <c r="B77" s="84">
        <v>0.2325</v>
      </c>
      <c r="C77" s="54" t="e">
        <f>E3*B77</f>
        <v>#VALUE!</v>
      </c>
      <c r="D77" s="87">
        <v>0.0619</v>
      </c>
      <c r="E77" s="54" t="e">
        <f>E3*D77</f>
        <v>#VALUE!</v>
      </c>
    </row>
    <row r="78" spans="1:5" ht="12.75">
      <c r="A78" s="35" t="s">
        <v>23</v>
      </c>
      <c r="B78" s="84">
        <v>0.3225</v>
      </c>
      <c r="C78" s="54" t="e">
        <f>E3*B78</f>
        <v>#VALUE!</v>
      </c>
      <c r="D78" s="87">
        <v>0.1237</v>
      </c>
      <c r="E78" s="54" t="e">
        <f>E3*D78</f>
        <v>#VALUE!</v>
      </c>
    </row>
    <row r="79" spans="1:5" ht="12.75">
      <c r="A79" s="35" t="s">
        <v>24</v>
      </c>
      <c r="B79" s="84">
        <v>0.4125</v>
      </c>
      <c r="C79" s="54" t="e">
        <f>E3*B79</f>
        <v>#VALUE!</v>
      </c>
      <c r="D79" s="87">
        <v>0.165</v>
      </c>
      <c r="E79" s="54" t="e">
        <f>E3*D79</f>
        <v>#VALUE!</v>
      </c>
    </row>
    <row r="80" spans="1:5" ht="12.75">
      <c r="A80" s="35" t="s">
        <v>25</v>
      </c>
      <c r="B80" s="84">
        <v>0.4875</v>
      </c>
      <c r="C80" s="54" t="e">
        <f>E3*B80</f>
        <v>#VALUE!</v>
      </c>
      <c r="D80" s="87">
        <v>0.2063</v>
      </c>
      <c r="E80" s="54" t="e">
        <f>E3*D80</f>
        <v>#VALUE!</v>
      </c>
    </row>
    <row r="81" spans="1:5" ht="12.75">
      <c r="A81" s="35" t="s">
        <v>26</v>
      </c>
      <c r="B81" s="84">
        <v>0.675</v>
      </c>
      <c r="C81" s="54" t="e">
        <f>E3*B81</f>
        <v>#VALUE!</v>
      </c>
      <c r="D81" s="87">
        <v>0.2473</v>
      </c>
      <c r="E81" s="54" t="e">
        <f>E3*D81</f>
        <v>#VALUE!</v>
      </c>
    </row>
    <row r="82" spans="1:5" ht="12.75">
      <c r="A82" s="35" t="s">
        <v>27</v>
      </c>
      <c r="B82" s="84">
        <v>0.8249</v>
      </c>
      <c r="C82" s="54" t="e">
        <f>E3*B82</f>
        <v>#VALUE!</v>
      </c>
      <c r="D82" s="87">
        <v>0.33</v>
      </c>
      <c r="E82" s="54" t="e">
        <f>E3*D82</f>
        <v>#VALUE!</v>
      </c>
    </row>
    <row r="83" spans="1:5" ht="12.75">
      <c r="A83" s="35" t="s">
        <v>28</v>
      </c>
      <c r="B83" s="84">
        <v>1.0875</v>
      </c>
      <c r="C83" s="54" t="e">
        <f>E3*B83</f>
        <v>#VALUE!</v>
      </c>
      <c r="D83" s="87">
        <v>0.495</v>
      </c>
      <c r="E83" s="54" t="e">
        <f>E3*D83</f>
        <v>#VALUE!</v>
      </c>
    </row>
    <row r="84" spans="1:5" ht="13.5" thickBot="1">
      <c r="A84" s="40" t="s">
        <v>29</v>
      </c>
      <c r="B84" s="85">
        <v>1.0875</v>
      </c>
      <c r="C84" s="56" t="e">
        <f>E3*B84</f>
        <v>#VALUE!</v>
      </c>
      <c r="D84" s="88">
        <v>0.5437</v>
      </c>
      <c r="E84" s="56" t="e">
        <f>E3*D84</f>
        <v>#VALUE!</v>
      </c>
    </row>
    <row r="85" ht="13.5" thickTop="1"/>
    <row r="87" ht="12.75">
      <c r="A87" s="26" t="s">
        <v>81</v>
      </c>
    </row>
    <row r="88" spans="1:2" ht="12.75">
      <c r="A88" s="26"/>
      <c r="B88" t="s">
        <v>82</v>
      </c>
    </row>
    <row r="89" ht="13.5" thickBot="1">
      <c r="A89" s="26"/>
    </row>
    <row r="90" spans="2:5" ht="14.25" thickBot="1" thickTop="1">
      <c r="B90" s="4" t="s">
        <v>53</v>
      </c>
      <c r="C90" s="46"/>
      <c r="D90" s="47" t="s">
        <v>54</v>
      </c>
      <c r="E90" s="8"/>
    </row>
    <row r="91" spans="1:5" ht="13.5" thickTop="1">
      <c r="A91" s="29" t="s">
        <v>15</v>
      </c>
      <c r="B91" s="48" t="s">
        <v>16</v>
      </c>
      <c r="C91" s="49" t="s">
        <v>17</v>
      </c>
      <c r="D91" s="50" t="s">
        <v>16</v>
      </c>
      <c r="E91" s="51" t="s">
        <v>17</v>
      </c>
    </row>
    <row r="92" spans="1:5" ht="12.75">
      <c r="A92" s="32" t="s">
        <v>18</v>
      </c>
      <c r="B92" s="33" t="s">
        <v>98</v>
      </c>
      <c r="C92" s="52"/>
      <c r="D92" s="33" t="s">
        <v>98</v>
      </c>
      <c r="E92" s="34"/>
    </row>
    <row r="93" spans="1:5" ht="12.75">
      <c r="A93" s="35" t="s">
        <v>26</v>
      </c>
      <c r="B93" s="36">
        <v>0.9</v>
      </c>
      <c r="C93" s="54" t="e">
        <f>E3*B93</f>
        <v>#VALUE!</v>
      </c>
      <c r="D93" s="55">
        <v>0.33</v>
      </c>
      <c r="E93" s="37" t="e">
        <f>E3*D93</f>
        <v>#VALUE!</v>
      </c>
    </row>
    <row r="94" spans="1:5" ht="12.75">
      <c r="A94" s="35" t="s">
        <v>27</v>
      </c>
      <c r="B94" s="36">
        <v>1.1</v>
      </c>
      <c r="C94" s="54" t="e">
        <f>E3*B94</f>
        <v>#VALUE!</v>
      </c>
      <c r="D94" s="55">
        <v>0.44</v>
      </c>
      <c r="E94" s="37" t="e">
        <f>E3*D94</f>
        <v>#VALUE!</v>
      </c>
    </row>
    <row r="95" spans="1:5" ht="12.75">
      <c r="A95" s="35" t="s">
        <v>28</v>
      </c>
      <c r="B95" s="36">
        <v>1.45</v>
      </c>
      <c r="C95" s="54" t="e">
        <f>E3*B95</f>
        <v>#VALUE!</v>
      </c>
      <c r="D95" s="55">
        <v>0.66</v>
      </c>
      <c r="E95" s="37" t="e">
        <f>E3*D95</f>
        <v>#VALUE!</v>
      </c>
    </row>
    <row r="96" spans="1:5" ht="13.5" thickBot="1">
      <c r="A96" s="40" t="s">
        <v>29</v>
      </c>
      <c r="B96" s="41">
        <v>1.45</v>
      </c>
      <c r="C96" s="56" t="e">
        <f>E3*B96</f>
        <v>#VALUE!</v>
      </c>
      <c r="D96" s="89">
        <v>0.725</v>
      </c>
      <c r="E96" s="42" t="e">
        <f>E3*D96</f>
        <v>#VALUE!</v>
      </c>
    </row>
    <row r="97" ht="13.5" thickTop="1"/>
    <row r="98" ht="12.75">
      <c r="A98" s="90" t="s">
        <v>83</v>
      </c>
    </row>
    <row r="99" spans="1:6" ht="12.75">
      <c r="A99" s="91" t="s">
        <v>84</v>
      </c>
      <c r="B99" s="92" t="s">
        <v>86</v>
      </c>
      <c r="D99" s="22" t="e">
        <f>E3*E99</f>
        <v>#VALUE!</v>
      </c>
      <c r="E99" s="93">
        <v>0.06</v>
      </c>
      <c r="F99" t="s">
        <v>85</v>
      </c>
    </row>
    <row r="100" spans="1:6" ht="12.75">
      <c r="A100" s="91" t="s">
        <v>84</v>
      </c>
      <c r="B100" t="s">
        <v>87</v>
      </c>
      <c r="D100" s="22" t="e">
        <f>E3*E100</f>
        <v>#VALUE!</v>
      </c>
      <c r="E100" s="93">
        <v>0.28</v>
      </c>
      <c r="F100" t="s">
        <v>85</v>
      </c>
    </row>
    <row r="102" ht="12.75">
      <c r="A102" s="26" t="s">
        <v>88</v>
      </c>
    </row>
    <row r="103" spans="1:2" ht="12.75">
      <c r="A103" s="26"/>
      <c r="B103" t="s">
        <v>89</v>
      </c>
    </row>
    <row r="104" ht="13.5" thickBot="1">
      <c r="A104" s="26"/>
    </row>
    <row r="105" spans="2:5" ht="14.25" thickBot="1" thickTop="1">
      <c r="B105" s="4" t="s">
        <v>53</v>
      </c>
      <c r="C105" s="46"/>
      <c r="D105" s="47" t="s">
        <v>54</v>
      </c>
      <c r="E105" s="8"/>
    </row>
    <row r="106" spans="1:5" ht="13.5" thickTop="1">
      <c r="A106" s="29" t="s">
        <v>15</v>
      </c>
      <c r="B106" s="48" t="s">
        <v>16</v>
      </c>
      <c r="C106" s="49" t="s">
        <v>17</v>
      </c>
      <c r="D106" s="50" t="s">
        <v>16</v>
      </c>
      <c r="E106" s="51" t="s">
        <v>17</v>
      </c>
    </row>
    <row r="107" spans="1:5" ht="12.75">
      <c r="A107" s="32" t="s">
        <v>18</v>
      </c>
      <c r="B107" s="33" t="s">
        <v>98</v>
      </c>
      <c r="C107" s="52"/>
      <c r="D107" s="33" t="s">
        <v>98</v>
      </c>
      <c r="E107" s="34"/>
    </row>
    <row r="108" spans="1:5" ht="12.75">
      <c r="A108" s="35" t="s">
        <v>21</v>
      </c>
      <c r="B108" s="84">
        <v>0.0473</v>
      </c>
      <c r="C108" s="54" t="e">
        <f>E3*B108</f>
        <v>#VALUE!</v>
      </c>
      <c r="D108" s="87">
        <v>0.0189</v>
      </c>
      <c r="E108" s="37" t="e">
        <f>E3*D108</f>
        <v>#VALUE!</v>
      </c>
    </row>
    <row r="109" spans="1:5" ht="12.75">
      <c r="A109" s="35" t="s">
        <v>22</v>
      </c>
      <c r="B109" s="84">
        <v>0.0669</v>
      </c>
      <c r="C109" s="54" t="e">
        <f>E3*B109</f>
        <v>#VALUE!</v>
      </c>
      <c r="D109" s="87">
        <v>0.0268</v>
      </c>
      <c r="E109" s="37" t="e">
        <f>E3*D109</f>
        <v>#VALUE!</v>
      </c>
    </row>
    <row r="110" spans="1:5" ht="12.75">
      <c r="A110" s="35" t="s">
        <v>23</v>
      </c>
      <c r="B110" s="84">
        <v>0.122</v>
      </c>
      <c r="C110" s="54" t="e">
        <f>E3*B110</f>
        <v>#VALUE!</v>
      </c>
      <c r="D110" s="87">
        <v>0.0465</v>
      </c>
      <c r="E110" s="37" t="e">
        <f>E3*D110</f>
        <v>#VALUE!</v>
      </c>
    </row>
    <row r="111" spans="1:5" ht="12.75">
      <c r="A111" s="35" t="s">
        <v>24</v>
      </c>
      <c r="B111" s="84">
        <v>0.1693</v>
      </c>
      <c r="C111" s="54" t="e">
        <f>E3*B111</f>
        <v>#VALUE!</v>
      </c>
      <c r="D111" s="87">
        <v>0.0677</v>
      </c>
      <c r="E111" s="37" t="e">
        <f>E3*D111</f>
        <v>#VALUE!</v>
      </c>
    </row>
    <row r="112" spans="1:5" ht="12.75">
      <c r="A112" s="35" t="s">
        <v>25</v>
      </c>
      <c r="B112" s="84">
        <v>0.2166</v>
      </c>
      <c r="C112" s="54" t="e">
        <f>E3*B112</f>
        <v>#VALUE!</v>
      </c>
      <c r="D112" s="87">
        <v>0.0866</v>
      </c>
      <c r="E112" s="37" t="e">
        <f>E3*D112</f>
        <v>#VALUE!</v>
      </c>
    </row>
    <row r="113" spans="1:5" ht="12.75">
      <c r="A113" s="35" t="s">
        <v>26</v>
      </c>
      <c r="B113" s="84">
        <v>0.2559</v>
      </c>
      <c r="C113" s="54" t="e">
        <f>E3*B113</f>
        <v>#VALUE!</v>
      </c>
      <c r="D113" s="87">
        <v>0.1024</v>
      </c>
      <c r="E113" s="37" t="e">
        <f>E3*D113</f>
        <v>#VALUE!</v>
      </c>
    </row>
    <row r="114" spans="1:5" ht="12.75">
      <c r="A114" s="35" t="s">
        <v>27</v>
      </c>
      <c r="B114" s="84">
        <v>0.2953</v>
      </c>
      <c r="C114" s="54" t="e">
        <f>E3*B114</f>
        <v>#VALUE!</v>
      </c>
      <c r="D114" s="87">
        <v>0.1181</v>
      </c>
      <c r="E114" s="37" t="e">
        <f>E3*D114</f>
        <v>#VALUE!</v>
      </c>
    </row>
    <row r="115" spans="1:5" ht="12.75">
      <c r="A115" s="35" t="s">
        <v>28</v>
      </c>
      <c r="B115" s="84">
        <v>0.3544</v>
      </c>
      <c r="C115" s="54" t="e">
        <f>E3*B115</f>
        <v>#VALUE!</v>
      </c>
      <c r="D115" s="87">
        <v>0.1772</v>
      </c>
      <c r="E115" s="37" t="e">
        <f>E3*D115</f>
        <v>#VALUE!</v>
      </c>
    </row>
    <row r="116" spans="1:5" ht="13.5" thickBot="1">
      <c r="A116" s="40" t="s">
        <v>29</v>
      </c>
      <c r="B116" s="85">
        <v>0.3741</v>
      </c>
      <c r="C116" s="56" t="e">
        <f>E3*B116</f>
        <v>#VALUE!</v>
      </c>
      <c r="D116" s="89">
        <v>0.187</v>
      </c>
      <c r="E116" s="42" t="e">
        <f>E3*D116</f>
        <v>#VALUE!</v>
      </c>
    </row>
    <row r="117" ht="13.5" thickTop="1"/>
    <row r="119" ht="12.75">
      <c r="A119" s="26" t="s">
        <v>91</v>
      </c>
    </row>
    <row r="120" ht="12.75">
      <c r="A120" s="26" t="s">
        <v>92</v>
      </c>
    </row>
    <row r="121" spans="1:2" ht="12.75">
      <c r="A121" s="26"/>
      <c r="B121" t="s">
        <v>90</v>
      </c>
    </row>
    <row r="122" ht="13.5" thickBot="1">
      <c r="A122" s="26"/>
    </row>
    <row r="123" spans="2:5" ht="14.25" thickBot="1" thickTop="1">
      <c r="B123" s="4" t="s">
        <v>53</v>
      </c>
      <c r="C123" s="46"/>
      <c r="D123" s="47" t="s">
        <v>54</v>
      </c>
      <c r="E123" s="8"/>
    </row>
    <row r="124" spans="1:5" ht="13.5" thickTop="1">
      <c r="A124" s="29" t="s">
        <v>15</v>
      </c>
      <c r="B124" s="48" t="s">
        <v>16</v>
      </c>
      <c r="C124" s="49" t="s">
        <v>17</v>
      </c>
      <c r="D124" s="50" t="s">
        <v>16</v>
      </c>
      <c r="E124" s="51" t="s">
        <v>17</v>
      </c>
    </row>
    <row r="125" spans="1:5" ht="12.75">
      <c r="A125" s="32" t="s">
        <v>18</v>
      </c>
      <c r="B125" s="33" t="s">
        <v>98</v>
      </c>
      <c r="C125" s="52"/>
      <c r="D125" s="33" t="s">
        <v>98</v>
      </c>
      <c r="E125" s="34"/>
    </row>
    <row r="126" spans="1:5" ht="12.75">
      <c r="A126" s="35" t="s">
        <v>21</v>
      </c>
      <c r="B126" s="84">
        <v>0.0237</v>
      </c>
      <c r="C126" s="54" t="e">
        <f>E3*B126</f>
        <v>#VALUE!</v>
      </c>
      <c r="D126" s="87">
        <v>0.0095</v>
      </c>
      <c r="E126" s="37" t="e">
        <f>E3*D126</f>
        <v>#VALUE!</v>
      </c>
    </row>
    <row r="127" spans="1:5" ht="12.75">
      <c r="A127" s="35" t="s">
        <v>22</v>
      </c>
      <c r="B127" s="84">
        <v>0.0335</v>
      </c>
      <c r="C127" s="54" t="e">
        <f>E3*B127</f>
        <v>#VALUE!</v>
      </c>
      <c r="D127" s="87">
        <v>0.0134</v>
      </c>
      <c r="E127" s="37" t="e">
        <f>E3*D127</f>
        <v>#VALUE!</v>
      </c>
    </row>
    <row r="128" spans="1:5" ht="12.75">
      <c r="A128" s="35" t="s">
        <v>23</v>
      </c>
      <c r="B128" s="84">
        <v>0.061</v>
      </c>
      <c r="C128" s="54" t="e">
        <f>E3*B128</f>
        <v>#VALUE!</v>
      </c>
      <c r="D128" s="87">
        <v>0.0233</v>
      </c>
      <c r="E128" s="37" t="e">
        <f>E3*D128</f>
        <v>#VALUE!</v>
      </c>
    </row>
    <row r="129" spans="1:5" ht="12.75">
      <c r="A129" s="35" t="s">
        <v>24</v>
      </c>
      <c r="B129" s="84">
        <v>0.0847</v>
      </c>
      <c r="C129" s="54" t="e">
        <f>E3*B129</f>
        <v>#VALUE!</v>
      </c>
      <c r="D129" s="87">
        <v>0.0339</v>
      </c>
      <c r="E129" s="37" t="e">
        <f>E3*D129</f>
        <v>#VALUE!</v>
      </c>
    </row>
    <row r="130" spans="1:5" ht="12.75">
      <c r="A130" s="35" t="s">
        <v>25</v>
      </c>
      <c r="B130" s="84">
        <v>0.1083</v>
      </c>
      <c r="C130" s="54" t="e">
        <f>E3*B130</f>
        <v>#VALUE!</v>
      </c>
      <c r="D130" s="87">
        <v>0.0433</v>
      </c>
      <c r="E130" s="37" t="e">
        <f>E3*D130</f>
        <v>#VALUE!</v>
      </c>
    </row>
    <row r="131" spans="1:5" ht="12.75">
      <c r="A131" s="35" t="s">
        <v>26</v>
      </c>
      <c r="B131" s="84">
        <v>0.128</v>
      </c>
      <c r="C131" s="54" t="e">
        <f>E3*B131</f>
        <v>#VALUE!</v>
      </c>
      <c r="D131" s="87">
        <v>0.0512</v>
      </c>
      <c r="E131" s="37" t="e">
        <f>E3*D131</f>
        <v>#VALUE!</v>
      </c>
    </row>
    <row r="132" spans="1:5" ht="12.75">
      <c r="A132" s="35" t="s">
        <v>27</v>
      </c>
      <c r="B132" s="84">
        <v>0.1477</v>
      </c>
      <c r="C132" s="54" t="e">
        <f>E3*B132</f>
        <v>#VALUE!</v>
      </c>
      <c r="D132" s="87">
        <v>0.0591</v>
      </c>
      <c r="E132" s="37" t="e">
        <f>E3*D132</f>
        <v>#VALUE!</v>
      </c>
    </row>
    <row r="133" spans="1:5" ht="12.75">
      <c r="A133" s="35" t="s">
        <v>28</v>
      </c>
      <c r="B133" s="84">
        <v>0.1772</v>
      </c>
      <c r="C133" s="54" t="e">
        <f>E3*B133</f>
        <v>#VALUE!</v>
      </c>
      <c r="D133" s="87">
        <v>0.0886</v>
      </c>
      <c r="E133" s="37" t="e">
        <f>E3*D133</f>
        <v>#VALUE!</v>
      </c>
    </row>
    <row r="134" spans="1:5" ht="13.5" thickBot="1">
      <c r="A134" s="40" t="s">
        <v>29</v>
      </c>
      <c r="B134" s="85">
        <v>0.1871</v>
      </c>
      <c r="C134" s="56" t="e">
        <f>E3*B134</f>
        <v>#VALUE!</v>
      </c>
      <c r="D134" s="89">
        <v>0.0935</v>
      </c>
      <c r="E134" s="42" t="e">
        <f>E3*D134</f>
        <v>#VALUE!</v>
      </c>
    </row>
    <row r="135" ht="13.5" thickTop="1"/>
  </sheetData>
  <sheetProtection selectLockedCells="1"/>
  <printOptions/>
  <pageMargins left="0.48" right="0.15748031496062992" top="0.17" bottom="0.56" header="0.28" footer="0.5118110236220472"/>
  <pageSetup horizontalDpi="300" verticalDpi="300" orientation="portrait" paperSize="9" scale="80" r:id="rId1"/>
  <headerFooter alignWithMargins="0">
    <oddFooter>&amp;RFeuille établie le &amp;D par M. Etienne BAUR</oddFooter>
  </headerFooter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 Lorraine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Indemnité de fonction des élus</dc:title>
  <dc:subject/>
  <dc:creator>Baur Etienne</dc:creator>
  <cp:keywords/>
  <dc:description/>
  <cp:lastModifiedBy>Etienne BAUR</cp:lastModifiedBy>
  <cp:lastPrinted>2002-05-07T07:49:40Z</cp:lastPrinted>
  <dcterms:created xsi:type="dcterms:W3CDTF">2000-06-30T09:17:37Z</dcterms:created>
  <dcterms:modified xsi:type="dcterms:W3CDTF">2023-11-14T17:50:52Z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s">
    <vt:lpwstr>En Vrac</vt:lpwstr>
  </property>
</Properties>
</file>